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24000" windowHeight="9580" tabRatio="789" activeTab="4"/>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List'!$A$4:$AI$2502</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List'!$B$2508:$B$2517</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List'!$B$5:$B$2502</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<sst xmlns="http://schemas.openxmlformats.org/spreadsheetml/2006/main" count="29409" uniqueCount="20342">
  <si>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</si>
  <si>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</si>
  <si>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</si>
  <si>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</si>
  <si>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</si>
  <si>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</si>
  <si>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</si>
  <si>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</si>
  <si>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</si>
  <si>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</si>
  <si>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</si>
  <si>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</si>
  <si>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</si>
  <si>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</si>
  <si>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</si>
  <si>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</si>
  <si>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</si>
  <si>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</si>
  <si>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</si>
  <si>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</si>
  <si>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</si>
  <si>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</si>
  <si>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</si>
  <si>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</si>
  <si>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</si>
  <si>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</si>
  <si>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</si>
  <si>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</si>
  <si>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</si>
  <si>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</si>
  <si>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</si>
  <si>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</si>
  <si>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</si>
  <si>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</si>
  <si>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</si>
  <si>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</si>
  <si>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</si>
  <si>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</si>
  <si>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</si>
  <si>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</si>
  <si>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</si>
  <si>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</si>
  <si>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</si>
  <si>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</si>
  <si>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</si>
  <si>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t>Capacitor</t>
  </si>
  <si>
    <t>@@@</t>
  </si>
  <si>
    <t>Cobalt</t>
  </si>
  <si>
    <t>Copper</t>
  </si>
  <si>
    <t>Graphite</t>
  </si>
  <si>
    <t>Lithium</t>
  </si>
  <si>
    <t>Mica</t>
  </si>
  <si>
    <t>Nickel</t>
  </si>
  <si>
    <t>Shufang Zhong</t>
  </si>
  <si>
    <t>marketing@hongfa.com</t>
  </si>
  <si>
    <t>+86 592 6106688</t>
  </si>
  <si>
    <t>Ningyi Lu</t>
  </si>
  <si>
    <t>No</t>
  </si>
  <si>
    <t>Yes</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</si>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</sst>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theme="8"/>
      <name val="ＭＳ Ｐゴシック"/>
      <charset val="128"/>
    </font>
    <font>
      <sz val="11"/>
      <color rgb="FF00B050"/>
      <name val="ＭＳ Ｐゴシック"/>
      <charset val="128"/>
    </font>
    <font>
      <i/>
      <sz val="11"/>
      <color rgb="FFFF0000"/>
      <name val="ＭＳ Ｐゴシック"/>
      <charset val="128"/>
    </font>
    <font>
      <i/>
      <sz val="11"/>
      <color rgb="FF00B050"/>
      <name val="ＭＳ Ｐゴシック"/>
      <charset val="128"/>
    </font>
    <font>
      <vertAlign val="superscript"/>
      <sz val="11"/>
      <name val="Verdana"/>
      <charset val="134"/>
    </font>
    <font>
      <sz val="11"/>
      <color rgb="FF000000"/>
      <name val="Tahoma"/>
      <charset val="134"/>
    </font>
    <font>
      <sz val="11"/>
      <color theme="1"/>
      <name val="Verdana"/>
      <charset val="134"/>
    </font>
    <font>
      <b/>
      <sz val="11"/>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Responsible Minerals Initiative. All rights reserved.</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RMI:www.responsiblemineralsinitiative.org/</v>
      </c>
      <c r="B1" s="418"/>
    </row>
    <row r="2" ht="15" spans="1:2">
      <c r="A2" s="425" t="str">
        <f ca="1">OFFSET(L!$C$1,MATCH("Instructions"&amp;ADDRESS(ROW(),COLUMN(),4),L!$A:$A,0)-1,SL,,)</f>
        <v>Introduction</v>
      </c>
      <c r="B2" s="418"/>
    </row>
    <row r="3" ht="168.75" customHeight="1" spans="1:2">
      <c r="A3" s="426"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8"/>
    </row>
    <row r="4" ht="16.5" customHeight="1" spans="1:2">
      <c r="A4" s="427"/>
      <c r="B4" s="418"/>
    </row>
    <row r="5" ht="42" customHeight="1" spans="1:2">
      <c r="A5" s="428" t="str">
        <f ca="1">OFFSET(L!$C$1,MATCH("Instructions"&amp;ADDRESS(ROW(),COLUMN(),4),L!$A:$A,0)-1,SL,,)</f>
        <v>Instructions for completing Company Information questions (rows 7 - 26).
Provide comments in ENGLISH only</v>
      </c>
      <c r="B5" s="418"/>
    </row>
    <row r="6" ht="35.25" customHeight="1" spans="1:2">
      <c r="A6" s="425" t="str">
        <f ca="1">OFFSET(L!$C$1,MATCH("Instructions"&amp;ADDRESS(ROW(),COLUMN(),4),L!$A:$A,0)-1,SL,,)</f>
        <v>Note:  Entries with (*) are mandatory fields. </v>
      </c>
      <c r="B6" s="418"/>
    </row>
    <row r="7" ht="48" customHeight="1" spans="1:2">
      <c r="A7" s="429" t="str">
        <f ca="1">OFFSET(L!$C$1,MATCH("Instructions"&amp;ADDRESS(ROW(),COLUMN(),4),L!$A:$A,0)-1,SL,,)</f>
        <v>1. Insert your company's Legal Name.  Please do not use abbreviations. In this field you have the option to add other commercial names, DBAs, etc. This field is mandatory.</v>
      </c>
      <c r="B7" s="418"/>
    </row>
    <row r="8" ht="285" spans="1:2">
      <c r="A8" s="4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8"/>
    </row>
    <row r="9" ht="75" spans="1:2">
      <c r="A9" s="429"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8"/>
    </row>
    <row r="10" ht="34.5" customHeight="1" spans="1:2">
      <c r="A10" s="426" t="str">
        <f ca="1">OFFSET(L!$C$1,MATCH("Instructions"&amp;ADDRESS(ROW(),COLUMN(),4),L!$A:$A,0)-1,SL,,)</f>
        <v>4. Insert your company’s unique identifier number or code (DUNS number, VAT number, customer-specific identifier, etc.)</v>
      </c>
      <c r="B10" s="418"/>
    </row>
    <row r="11" ht="20.25" customHeight="1" spans="1:2">
      <c r="A11" s="426" t="str">
        <f ca="1">OFFSET(L!$C$1,MATCH("Instructions"&amp;ADDRESS(ROW(),COLUMN(),4),L!$A:$A,0)-1,SL,,)</f>
        <v>5. Insert the source for the unique identifier number or code ("DUNS", "VAT", "Customer", etc).  </v>
      </c>
      <c r="B11" s="418"/>
    </row>
    <row r="12" ht="20.25" customHeight="1" spans="1:2">
      <c r="A12" s="426" t="str">
        <f ca="1">OFFSET(L!$C$1,MATCH("Instructions"&amp;ADDRESS(ROW(),COLUMN(),4),L!$A:$A,0)-1,SL,,)</f>
        <v>6. Insert your full company address (street, city, state, country, postal code). This field is optional.</v>
      </c>
      <c r="B12" s="418"/>
    </row>
    <row r="13" ht="35.25" customHeight="1" spans="1:2">
      <c r="A13" s="426" t="str">
        <f ca="1">OFFSET(L!$C$1,MATCH("Instructions"&amp;ADDRESS(ROW(),COLUMN(),4),L!$A:$A,0)-1,SL,,)</f>
        <v>7. Insert the name of the person to contact regarding the contents of the declaration information. This field is mandatory.</v>
      </c>
      <c r="B13" s="418"/>
    </row>
    <row r="14" ht="33" customHeight="1" spans="1:2">
      <c r="A14" s="426" t="str">
        <f ca="1">OFFSET(L!$C$1,MATCH("Instructions"&amp;ADDRESS(ROW(),COLUMN(),4),L!$A:$A,0)-1,SL,,)</f>
        <v>8. Insert the email address of the contact person.  If an email address is not available, state "not available" or "n/a". A blank field may cause an error in form implementation. This field is mandatory.  </v>
      </c>
      <c r="B14" s="418"/>
    </row>
    <row r="15" ht="20.25" customHeight="1" spans="1:2">
      <c r="A15" s="426" t="str">
        <f ca="1">OFFSET(L!$C$1,MATCH("Instructions"&amp;ADDRESS(ROW(),COLUMN(),4),L!$A:$A,0)-1,SL,,)</f>
        <v>9. Insert the telephone number for the contact. This field is mandatory.</v>
      </c>
      <c r="B15" s="418"/>
    </row>
    <row r="16" ht="49.5" customHeight="1" spans="1:2">
      <c r="A16" s="426"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8"/>
    </row>
    <row r="17" ht="32.25" customHeight="1" spans="1:2">
      <c r="A17" s="426" t="str">
        <f ca="1">OFFSET(L!$C$1,MATCH("Instructions"&amp;ADDRESS(ROW(),COLUMN(),4),L!$A:$A,0)-1,SL,,)</f>
        <v>11. Insert the title for the Authorizing person. This field is optional.</v>
      </c>
      <c r="B17" s="418"/>
    </row>
    <row r="18" ht="30" spans="1:2">
      <c r="A18" s="426" t="str">
        <f ca="1">OFFSET(L!$C$1,MATCH("Instructions"&amp;ADDRESS(ROW(),COLUMN(),4),L!$A:$A,0)-1,SL,,)</f>
        <v>12. Insert the email address of the Authorizing person.  If an email address is not available, state ‘‘not available’’ or ‘‘n/a.’’ A blank field may cause an error in form implementation. This field is mandatory.</v>
      </c>
      <c r="B18" s="418"/>
    </row>
    <row r="19" ht="31.5" customHeight="1" spans="1:2">
      <c r="A19" s="426" t="str">
        <f ca="1">OFFSET(L!$C$1,MATCH("Instructions"&amp;ADDRESS(ROW(),COLUMN(),4),L!$A:$A,0)-1,SL,,)</f>
        <v>13. Insert the telephone number for the Authorizing person. This field is optional.</v>
      </c>
      <c r="B19" s="418"/>
    </row>
    <row r="20" ht="35.5" customHeight="1" spans="1:2">
      <c r="A20" s="426" t="str">
        <f ca="1">OFFSET(L!$C$1,MATCH("Instructions"&amp;ADDRESS(ROW(),COLUMN(),4),L!$A:$A,0)-1,SL,,)</f>
        <v>14. Please enter the Date of Completion for this form using the format DD-MMM-YYYY.  This field is mandatory.</v>
      </c>
      <c r="B20" s="418"/>
    </row>
    <row r="21" ht="40.5" customHeight="1" spans="1:2">
      <c r="A21" s="426" t="str">
        <f ca="1">OFFSET(L!$C$1,MATCH("Instructions"&amp;ADDRESS(ROW(),COLUMN(),4),L!$A:$A,0)-1,SL,,)</f>
        <v>15. As an example, the user may save the file name as:  companyname-date.xlsx (date as YYYY-MM-DD).  </v>
      </c>
      <c r="B21" s="418"/>
    </row>
    <row r="22" ht="17.5" customHeight="1" spans="1:2">
      <c r="A22" s="427"/>
      <c r="B22" s="418"/>
    </row>
    <row r="23" ht="42.75" customHeight="1" spans="1:2">
      <c r="A23" s="425" t="str">
        <f ca="1">OFFSET(L!$C$1,MATCH("Instructions"&amp;ADDRESS(ROW(),COLUMN(),4),L!$A:$A,0)-1,SL,,)</f>
        <v>Instructions for completing the seven Declaration of Scope Questions (rows 28 - 107).
Provide answers in ENGLISH only</v>
      </c>
      <c r="B23" s="418"/>
    </row>
    <row r="24" ht="45" spans="1:2">
      <c r="A24" s="425"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8"/>
    </row>
    <row r="25" ht="30.75" customHeight="1" spans="1:2">
      <c r="A25" s="425" t="str">
        <f ca="1">OFFSET(L!$C$1,MATCH("Instructions"&amp;ADDRESS(ROW(),COLUMN(),4),L!$A:$A,0)-1,SL,,)</f>
        <v>Provide comments in the Comment sections as required to clarify your responses.</v>
      </c>
      <c r="B25" s="418"/>
    </row>
    <row r="26" ht="46.5" customHeight="1" spans="1:2">
      <c r="A26" s="425"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8"/>
    </row>
    <row r="27" ht="120" spans="1:2">
      <c r="A27" s="426"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8"/>
    </row>
    <row r="28" ht="36" customHeight="1" spans="1:2">
      <c r="A28" s="426" t="str">
        <f ca="1">OFFSET(L!$C$1,MATCH("Instructions"&amp;ADDRESS(ROW(),COLUMN(),4),L!$A:$A,0)-1,SL,,)</f>
        <v>Some companies may require substantiation for a "No" answer that should be entered into the Comment Field.</v>
      </c>
      <c r="B28" s="418"/>
    </row>
    <row r="29" ht="195" spans="1:2">
      <c r="A29" s="426"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8"/>
    </row>
    <row r="30" ht="105" spans="1:2">
      <c r="A30" s="426"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8"/>
    </row>
    <row r="31" ht="135" spans="1:2">
      <c r="A31" s="426"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8"/>
    </row>
    <row r="32" ht="195" spans="1:2">
      <c r="A32" s="426"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8"/>
    </row>
    <row r="33" ht="45" spans="1:2">
      <c r="A33" s="426"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8"/>
    </row>
    <row r="34" ht="60" spans="1:2">
      <c r="A34" s="426"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8"/>
    </row>
    <row r="35" ht="15" spans="1:2">
      <c r="A35" s="430"/>
      <c r="B35" s="418"/>
    </row>
    <row r="36" ht="68.5" customHeight="1" spans="1:2">
      <c r="A36" s="428"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8"/>
    </row>
    <row r="37" ht="120" spans="1:2">
      <c r="A37" s="428"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8"/>
    </row>
    <row r="38" ht="30" spans="1:2">
      <c r="A38" s="426" t="str">
        <f ca="1">OFFSET(L!$C$1,MATCH("Instructions"&amp;ADDRESS(ROW(),COLUMN(),4),L!$A:$A,0)-1,SL,,)</f>
        <v>A. This is a declaration to disclose whether a company has a responsible minerals sourcing policy. The answer to this question shall be "yes" or "no". This field is mandatory.</v>
      </c>
      <c r="B38" s="418"/>
    </row>
    <row r="39" ht="30" spans="1:2">
      <c r="A39" s="426"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8"/>
    </row>
    <row r="40" ht="60" spans="1:2">
      <c r="A40" s="426"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8"/>
    </row>
    <row r="41" ht="90" spans="1:2">
      <c r="A41" s="426"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8"/>
    </row>
    <row r="42" ht="150" spans="1:2">
      <c r="A42" s="426"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8"/>
    </row>
    <row r="43" ht="120" spans="1:2">
      <c r="A43" s="4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8"/>
    </row>
    <row r="44" ht="30" spans="1:2">
      <c r="A44" s="4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8"/>
    </row>
    <row r="45" ht="16" customHeight="1" spans="1:2">
      <c r="A45" s="427"/>
      <c r="B45" s="418"/>
    </row>
    <row r="46" ht="60" spans="1:2">
      <c r="A46" s="425" t="str">
        <f ca="1">OFFSET(L!$C$1,MATCH("Instructions"&amp;ADDRESS(ROW(),COLUMN(),4),L!$A:$A,0)-1,SL,,)</f>
        <v>Instructions for completing the Smelter List Tab.
Provide answers in ENGLISH only
Note:  Columns with (*) are mandatory fields</v>
      </c>
      <c r="B46" s="418"/>
    </row>
    <row r="47" ht="63.75" customHeight="1" spans="1:2">
      <c r="A47" s="425"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8"/>
    </row>
    <row r="48" ht="52" customHeight="1" spans="1:2">
      <c r="A48" s="426" t="str">
        <f ca="1">OFFSET(L!$C$1,MATCH("Instructions"&amp;ADDRESS(ROW(),COLUMN(),4),L!$A:$A,0)-1,SL,,)</f>
        <v>1. Smelter Identification Input Column - If you know the Smelter Identification Number, input the number in Column A (columns B, C, D, E, F, G, I, and J will auto-populate).  Column A does not autopopulate </v>
      </c>
      <c r="B48" s="418"/>
    </row>
    <row r="49" ht="43.5" customHeight="1" spans="1:2">
      <c r="A49" s="426"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8"/>
    </row>
    <row r="50" ht="60" spans="1:2">
      <c r="A50" s="42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8"/>
    </row>
    <row r="51" ht="30" spans="1:2">
      <c r="A51" s="426" t="str">
        <f ca="1">OFFSET(L!$C$1,MATCH("Instructions"&amp;ADDRESS(ROW(),COLUMN(),4),L!$A:$A,0)-1,SL,,)</f>
        <v>4. Smelter Name (1) - Fill in smelter name if you selected "Smelter Not Listed" in column C.  This field will auto-populate when a smelter name in selected in Column C. This field is mandatory.</v>
      </c>
      <c r="B51" s="418"/>
    </row>
    <row r="52" ht="45.75" customHeight="1" spans="1:2">
      <c r="A52" s="4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8"/>
    </row>
    <row r="53" ht="45" spans="1:2">
      <c r="A53" s="4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8"/>
    </row>
    <row r="54" ht="30" spans="1:2">
      <c r="A54" s="4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8"/>
    </row>
    <row r="55" ht="35.5" customHeight="1" spans="1:2">
      <c r="A55" s="426" t="str">
        <f ca="1">OFFSET(L!$C$1,MATCH("Instructions"&amp;ADDRESS(ROW(),COLUMN(),4),L!$A:$A,0)-1,SL,,)</f>
        <v>8. Smelter Street -  Provide the street name on which the smelter is located. This field is optional.</v>
      </c>
      <c r="B55" s="418"/>
    </row>
    <row r="56" ht="15" spans="1:2">
      <c r="A56" s="426" t="str">
        <f ca="1">OFFSET(L!$C$1,MATCH("Instructions"&amp;ADDRESS(ROW(),COLUMN(),4),L!$A:$A,0)-1,SL,,)</f>
        <v>9. Smelter City – Provide the city name of where the smelter is located. This field is optional.</v>
      </c>
      <c r="B56" s="418"/>
    </row>
    <row r="57" ht="34" customHeight="1" spans="1:2">
      <c r="A57" s="426" t="str">
        <f ca="1">OFFSET(L!$C$1,MATCH("Instructions"&amp;ADDRESS(ROW(),COLUMN(),4),L!$A:$A,0)-1,SL,,)</f>
        <v>10. Smelter Location: State/Province, if applicable – Provide the state or province where the smelter is located. This field is optional.</v>
      </c>
      <c r="B57" s="418"/>
    </row>
    <row r="58" ht="150" spans="1:2">
      <c r="A58" s="426"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8"/>
    </row>
    <row r="59" ht="30" spans="1:2">
      <c r="A59" s="4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8"/>
    </row>
    <row r="60" ht="45" spans="1:2">
      <c r="A60" s="4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8"/>
    </row>
    <row r="61" ht="45" spans="1:2">
      <c r="A61" s="4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8"/>
    </row>
    <row r="62" ht="100" customHeight="1" spans="1:2">
      <c r="A62" s="426"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8"/>
    </row>
    <row r="63" ht="15" spans="1:2">
      <c r="A63" s="426" t="str">
        <f ca="1">OFFSET(L!$C$1,MATCH("Instructions"&amp;ADDRESS(ROW(),COLUMN(),4),L!$A:$A,0)-1,SL,,)</f>
        <v>16. Comments – free form text field to enter any comments concerning the smelter.  Example: smelter is being acquired by Company YYY</v>
      </c>
      <c r="B63" s="418"/>
    </row>
    <row r="64" ht="15" spans="1:2">
      <c r="A64" s="427"/>
      <c r="B64" s="418"/>
    </row>
    <row r="65" ht="30" spans="1:2">
      <c r="A65" s="428" t="str">
        <f ca="1">OFFSET(L!$C$1,MATCH("Instructions"&amp;ADDRESS(ROW(),COLUMN(),4),L!$A:$A,0)-1,SL,,)</f>
        <v>Instructions for completing the Mine List Tab.
Provide answers in ENGLISH only</v>
      </c>
      <c r="B65" s="418"/>
    </row>
    <row r="66" ht="30" spans="1:2">
      <c r="A66" s="426" t="str">
        <f ca="1">OFFSET(L!$C$1,MATCH("Instructions"&amp;ADDRESS(ROW(),COLUMN(),4),L!$A:$A,0)-1,SL,,)</f>
        <v>1. Metal  -   Use the pull down menu to select the metal for which you are entering mine facility information. Metals appear only if Declaration Questions 1 and 2 are answered "Yes" for those metals.</v>
      </c>
      <c r="B66" s="418"/>
    </row>
    <row r="67" ht="30" spans="1:2">
      <c r="A67" s="426" t="str">
        <f ca="1">OFFSET(L!$C$1,MATCH("Instructions"&amp;ADDRESS(ROW(),COLUMN(),4),L!$A:$A,0)-1,SL,,)</f>
        <v>2. Name of Smelter(s) sourcing from this Mine Facility - When possible, fill in the name of the smelter(s) that is sourcing from the listed mine facility.</v>
      </c>
      <c r="B67" s="418"/>
    </row>
    <row r="68" ht="15" spans="1:2">
      <c r="A68" s="426" t="str">
        <f ca="1">OFFSET(L!$C$1,MATCH("Instructions"&amp;ADDRESS(ROW(),COLUMN(),4),L!$A:$A,0)-1,SL,,)</f>
        <v>3. Mine Facility (Site) Name - Fill in the mine facility name as you know it.</v>
      </c>
      <c r="B68" s="418"/>
    </row>
    <row r="69" ht="45" spans="1:2">
      <c r="A69" s="426"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8"/>
    </row>
    <row r="70" ht="15" spans="1:2">
      <c r="A70" s="426" t="str">
        <f ca="1">OFFSET(L!$C$1,MATCH("Instructions"&amp;ADDRESS(ROW(),COLUMN(),4),L!$A:$A,0)-1,SL,,)</f>
        <v>5. Source of Mine Identification Number - This is the source of the Mine Identification Number entered in Column D.</v>
      </c>
      <c r="B70" s="418"/>
    </row>
    <row r="71" ht="15" spans="1:2">
      <c r="A71" s="426" t="str">
        <f ca="1">OFFSET(L!$C$1,MATCH("Instructions"&amp;ADDRESS(ROW(),COLUMN(),4),L!$A:$A,0)-1,SL,,)</f>
        <v>6. Mine Facility (Site) Country - Select from dropdown, the country where the mine facility is located.</v>
      </c>
      <c r="B71" s="418"/>
    </row>
    <row r="72" ht="15" spans="1:2">
      <c r="A72" s="426" t="str">
        <f ca="1">OFFSET(L!$C$1,MATCH("Instructions"&amp;ADDRESS(ROW(),COLUMN(),4),L!$A:$A,0)-1,SL,,)</f>
        <v>7. Mine Facility Street -  Provide the street name on which the mine is located. This field is optional.</v>
      </c>
      <c r="B72" s="418"/>
    </row>
    <row r="73" ht="15" spans="1:2">
      <c r="A73" s="426" t="str">
        <f ca="1">OFFSET(L!$C$1,MATCH("Instructions"&amp;ADDRESS(ROW(),COLUMN(),4),L!$A:$A,0)-1,SL,,)</f>
        <v>8. Mine Facility City – Provide the city name of where the mine facility is located.</v>
      </c>
      <c r="B73" s="418"/>
    </row>
    <row r="74" ht="15" spans="1:2">
      <c r="A74" s="426" t="str">
        <f ca="1">OFFSET(L!$C$1,MATCH("Instructions"&amp;ADDRESS(ROW(),COLUMN(),4),L!$A:$A,0)-1,SL,,)</f>
        <v>9. Mine Facility Location: State/Province, if applicable – Provide the state or province where the mine facility is located.</v>
      </c>
      <c r="B74" s="418"/>
    </row>
    <row r="75" ht="90" spans="1:2">
      <c r="A75" s="426"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8"/>
    </row>
    <row r="76" ht="45" spans="1:2">
      <c r="A76" s="426"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8"/>
    </row>
    <row r="77" ht="45" spans="1:2">
      <c r="A77" s="426"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8"/>
    </row>
    <row r="78" ht="30" spans="1:2">
      <c r="A78" s="426" t="str">
        <f ca="1">OFFSET(L!$C$1,MATCH("Instructions"&amp;ADDRESS(ROW(),COLUMN(),4),L!$A:$A,0)-1,SL,,)</f>
        <v>13. Comments – free form text field to enter any comments concerning the mine facility.  Example: mine is being acquired by Company YYY</v>
      </c>
      <c r="B78" s="418"/>
    </row>
    <row r="79" ht="15" spans="1:2">
      <c r="A79" s="427"/>
      <c r="B79" s="418"/>
    </row>
    <row r="80" ht="90" spans="1:2">
      <c r="A80" s="428"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8"/>
    </row>
    <row r="81" ht="15" spans="1:2">
      <c r="A81" s="427"/>
      <c r="B81" s="418"/>
    </row>
    <row r="82" ht="18" customHeight="1" spans="1:2">
      <c r="A82" s="425" t="str">
        <f ca="1">OFFSET(L!$C$1,MATCH("Instructions"&amp;ADDRESS(ROW(),COLUMN(),4),L!$A:$A,0)-1,SL,,)</f>
        <v>TERMS AND CONDITIONS</v>
      </c>
      <c r="B82" s="418"/>
    </row>
    <row r="83" ht="105" spans="1:2">
      <c r="A83" s="425"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8"/>
    </row>
    <row r="84" ht="60" spans="1:2">
      <c r="A84" s="425"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8"/>
    </row>
    <row r="85" ht="60" spans="1:2">
      <c r="A85" s="4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8"/>
    </row>
    <row r="86" ht="120" spans="1:2">
      <c r="A86" s="425"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8"/>
    </row>
    <row r="87" ht="45" spans="1:2">
      <c r="A87" s="4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8"/>
    </row>
    <row r="88" ht="15" spans="1:2">
      <c r="A88" s="425" t="str">
        <f ca="1">OFFSET(L!$C$1,MATCH("Instructions"&amp;ADDRESS(ROW(),COLUMN(),4),L!$A:$A,0)-1,SL,,)</f>
        <v>By accessing and using the List or any Tool, and in consideration thereof, the User agrees to the foregoing. </v>
      </c>
      <c r="B88" s="418"/>
    </row>
    <row r="89" ht="15" spans="1:2">
      <c r="A89" s="426" t="str">
        <f ca="1">OFFSET(L!$C$1,MATCH("General"&amp;"Cpy",L!$A:$A,0)-1,SL,,)</f>
        <v>© 2026 Responsible Minerals Initiative. All rights reserved.</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ITEM</v>
      </c>
      <c r="C2" s="415" t="str">
        <f ca="1">OFFSET(L!$C$1,MATCH("Definitions"&amp;ADDRESS(ROW(),COLUMN(),4),L!$A:$A,0)-1,SL,,)</f>
        <v>DEFINITION</v>
      </c>
      <c r="D2" s="416"/>
      <c r="E2" s="417"/>
    </row>
    <row r="3" ht="45" spans="1:8">
      <c r="A3" s="414"/>
      <c r="B3" s="415" t="str">
        <f ca="1">OFFSET(L!$C$1,MATCH("Definitions"&amp;ADDRESS(ROW(),COLUMN(),4),L!$A:$A,0)-1,SL,,)</f>
        <v>Authorizer</v>
      </c>
      <c r="C3" s="415"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6"/>
      <c r="E3" s="418"/>
    </row>
    <row r="4" ht="60" spans="1:8">
      <c r="A4" s="414"/>
      <c r="B4" s="415" t="str">
        <f ca="1">OFFSET(L!$C$1,MATCH("Definitions"&amp;ADDRESS(ROW(),COLUMN(),4),L!$A:$A,0)-1,SL,,)</f>
        <v>Cobalt Refiner</v>
      </c>
      <c r="C4" s="415" t="str">
        <f ca="1">OFFSET(L!$C$1,MATCH("Definitions"&amp;ADDRESS(ROW(),COLUMN(),4),L!$A:$A,0)-1,SL,,)</f>
        <v>An entity that processes cobalt concentrates, intermediates or recycled feed and produces a cobalt product for direct use in a downstream manufacturing process.</v>
      </c>
      <c r="D4" s="416"/>
      <c r="E4" s="418" t="s">
        <v>33</v>
      </c>
    </row>
    <row r="5" ht="120" spans="1:8">
      <c r="A5" s="414"/>
      <c r="B5" s="415" t="str">
        <f ca="1">OFFSET(L!$C$1,MATCH("Definitions"&amp;ADDRESS(ROW(),COLUMN(),4),L!$A:$A,0)-1,SL,,)</f>
        <v>Conflict-Affected and High-Risk Areas (CAHRA)</v>
      </c>
      <c r="C5" s="415"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6"/>
      <c r="E5" s="418"/>
    </row>
    <row r="6" ht="60" spans="1:8">
      <c r="A6" s="414"/>
      <c r="B6" s="415" t="str">
        <f ca="1">OFFSET(L!$C$1,MATCH("Definitions"&amp;ADDRESS(ROW(),COLUMN(),4),L!$A:$A,0)-1,SL,,)</f>
        <v>Copper Processor*</v>
      </c>
      <c r="C6" s="415"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6"/>
      <c r="E6" s="418"/>
    </row>
    <row r="7" ht="91.5" customHeight="1" spans="1:8">
      <c r="A7" s="414"/>
      <c r="B7" s="415" t="str">
        <f ca="1">OFFSET(L!$C$1,MATCH("Definitions"&amp;ADDRESS(ROW(),COLUMN(),4),L!$A:$A,0)-1,SL,,)</f>
        <v>Declaration of Scope or Class</v>
      </c>
      <c r="C7" s="415"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6"/>
      <c r="E7" s="418" t="s">
        <v>34</v>
      </c>
    </row>
    <row r="8" ht="91.5" customHeight="1" spans="1:8">
      <c r="A8" s="414"/>
      <c r="B8" s="415" t="str">
        <f ca="1">OFFSET(L!$C$1,MATCH("Definitions"&amp;ADDRESS(ROW(),COLUMN(),4),L!$A:$A,0)-1,SL,,)</f>
        <v>Due Diligence</v>
      </c>
      <c r="C8" s="415"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6"/>
      <c r="E8" s="418"/>
    </row>
    <row r="9" ht="60" spans="1:8">
      <c r="A9" s="414"/>
      <c r="B9" s="415" t="str">
        <f ca="1">OFFSET(L!$C$1,MATCH("Definitions"&amp;ADDRESS(ROW(),COLUMN(),4),L!$A:$A,0)-1,SL,,)</f>
        <v>Graphite (Natural)*</v>
      </c>
      <c r="C9" s="415"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6"/>
      <c r="E9" s="418" t="s">
        <v>35</v>
      </c>
    </row>
    <row r="10" ht="75" spans="1:8">
      <c r="A10" s="414"/>
      <c r="B10" s="415" t="str">
        <f ca="1">OFFSET(L!$C$1,MATCH("Definitions"&amp;ADDRESS(ROW(),COLUMN(),4),L!$A:$A,0)-1,SL,,)</f>
        <v>Graphite Processor*</v>
      </c>
      <c r="C10" s="415"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6"/>
      <c r="E10" s="418" t="s">
        <v>36</v>
      </c>
    </row>
    <row r="11" ht="60" spans="1:8">
      <c r="A11" s="414"/>
      <c r="B11" s="415" t="str">
        <f ca="1">OFFSET(L!$C$1,MATCH("Definitions"&amp;ADDRESS(ROW(),COLUMN(),4),L!$A:$A,0)-1,SL,,)</f>
        <v>Independent Third-Party Audit Firm</v>
      </c>
      <c r="C11" s="415"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6"/>
      <c r="E11" s="418" t="s">
        <v>35</v>
      </c>
      <c r="H11" s="74">
        <v>14</v>
      </c>
    </row>
    <row r="12" ht="30" spans="1:8">
      <c r="A12" s="414"/>
      <c r="B12" s="415" t="str">
        <f ca="1">OFFSET(L!$C$1,MATCH("Definitions"&amp;ADDRESS(ROW(),COLUMN(),4),L!$A:$A,0)-1,SL,,)</f>
        <v>Intentionally added</v>
      </c>
      <c r="C12" s="415" t="str">
        <f ca="1">OFFSET(L!$C$1,MATCH("Definitions"&amp;ADDRESS(ROW(),COLUMN(),4),L!$A:$A,0)-1,SL,,)</f>
        <v>Intentionally added refers to a substance used in one or more product life cycle stage(s) intended to give a particular property, reaction or quality.</v>
      </c>
      <c r="D12" s="416"/>
      <c r="E12" s="418"/>
    </row>
    <row r="13" ht="75" spans="1:8">
      <c r="A13" s="414"/>
      <c r="B13" s="415" t="str">
        <f ca="1">OFFSET(L!$C$1,MATCH("Definitions"&amp;ADDRESS(ROW(),COLUMN(),4),L!$A:$A,0)-1,SL,,)</f>
        <v>Lithium Processor*</v>
      </c>
      <c r="C13" s="415"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6"/>
      <c r="E13" s="418"/>
    </row>
    <row r="14" ht="105" spans="1:8">
      <c r="A14" s="414"/>
      <c r="B14" s="415" t="str">
        <f ca="1">OFFSET(L!$C$1,MATCH("Definitions"&amp;ADDRESS(ROW(),COLUMN(),4),L!$A:$A,0)-1,SL,,)</f>
        <v>OECD</v>
      </c>
      <c r="C14" s="415"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6"/>
      <c r="E14" s="418"/>
    </row>
    <row r="15" ht="15" spans="1:8">
      <c r="A15" s="414"/>
      <c r="B15" s="415" t="str">
        <f ca="1">OFFSET(L!$C$1,MATCH("Definitions"&amp;ADDRESS(ROW(),COLUMN(),4),L!$A:$A,0)-1,SL,,)</f>
        <v>Mica (Natural)</v>
      </c>
      <c r="C15" s="415" t="str">
        <f ca="1">OFFSET(L!$C$1,MATCH("Definitions"&amp;ADDRESS(ROW(),COLUMN(),4),L!$A:$A,0)-1,SL,,)</f>
        <v>Natural mica is a mineral that is mined or naturally occurring, such as muscovite and phlogopite.</v>
      </c>
      <c r="D15" s="416"/>
      <c r="E15" s="418"/>
    </row>
    <row r="16" ht="45" spans="1:8">
      <c r="A16" s="414"/>
      <c r="B16" s="415" t="str">
        <f ca="1">OFFSET(L!$C$1,MATCH("Definitions"&amp;ADDRESS(ROW(),COLUMN(),4),L!$A:$A,0)-1,SL,,)</f>
        <v>Mica (Synthetic)</v>
      </c>
      <c r="C16" s="415" t="str">
        <f ca="1">OFFSET(L!$C$1,MATCH("Definitions"&amp;ADDRESS(ROW(),COLUMN(),4),L!$A:$A,0)-1,SL,,)</f>
        <v>Synthetic mica (fluorophlogopite) is a man-made material composed of such materials as magnesium, aluminum and silicon. </v>
      </c>
      <c r="D16" s="416"/>
      <c r="E16" s="418" t="s">
        <v>35</v>
      </c>
    </row>
    <row r="17" ht="75" spans="1:5">
      <c r="A17" s="414"/>
      <c r="B17" s="415" t="str">
        <f ca="1">OFFSET(L!$C$1,MATCH("Definitions"&amp;ADDRESS(ROW(),COLUMN(),4),L!$A:$A,0)-1,SL,,)</f>
        <v>Mica Processor</v>
      </c>
      <c r="C17" s="415"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6"/>
      <c r="E17" s="418"/>
    </row>
    <row r="18" ht="60" spans="1:5">
      <c r="A18" s="414"/>
      <c r="B18" s="415" t="str">
        <f ca="1">OFFSET(L!$C$1,MATCH("Definitions"&amp;ADDRESS(ROW(),COLUMN(),4),L!$A:$A,0)-1,SL,,)</f>
        <v>Nickel Processor*</v>
      </c>
      <c r="C18" s="415"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6"/>
      <c r="E18" s="418"/>
    </row>
    <row r="19" ht="90" spans="1:5">
      <c r="A19" s="414"/>
      <c r="B19" s="415" t="str">
        <f ca="1">OFFSET(L!$C$1,MATCH("Definitions"&amp;ADDRESS(ROW(),COLUMN(),4),L!$A:$A,0)-1,SL,,)</f>
        <v>Processor</v>
      </c>
      <c r="C19" s="415"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6"/>
      <c r="E19" s="418"/>
    </row>
    <row r="20" ht="30" spans="1:5">
      <c r="A20" s="414"/>
      <c r="B20" s="415" t="str">
        <f ca="1">OFFSET(L!$C$1,MATCH("Definitions"&amp;ADDRESS(ROW(),COLUMN(),4),L!$A:$A,0)-1,SL,,)</f>
        <v>Product</v>
      </c>
      <c r="C20" s="415" t="str">
        <f ca="1">OFFSET(L!$C$1,MATCH("Definitions"&amp;ADDRESS(ROW(),COLUMN(),4),L!$A:$A,0)-1,SL,,)</f>
        <v>A company’s Product or Finished good is a material or item which has completed the final stage of manufacturing and/or processing and is available for distribution or sale to customers.</v>
      </c>
      <c r="D20" s="416"/>
      <c r="E20" s="418"/>
    </row>
    <row r="21" ht="105" spans="1:5">
      <c r="A21" s="414"/>
      <c r="B21" s="415" t="str">
        <f ca="1">OFFSET(L!$C$1,MATCH("Definitions"&amp;ADDRESS(ROW(),COLUMN(),4),L!$A:$A,0)-1,SL,,)</f>
        <v>Recycled or Scrap Sources</v>
      </c>
      <c r="C21" s="415"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6"/>
      <c r="E21" s="418" t="s">
        <v>35</v>
      </c>
    </row>
    <row r="22" ht="75" spans="1:5">
      <c r="A22" s="414"/>
      <c r="B22" s="415" t="str">
        <f ca="1">OFFSET(L!$C$1,MATCH("Definitions"&amp;ADDRESS(ROW(),COLUMN(),4),L!$A:$A,0)-1,SL,,)</f>
        <v>Responsible Business Alliance (RBA)</v>
      </c>
      <c r="C22" s="415" t="str">
        <f ca="1">OFFSET(L!$C$1,MATCH("Definitions"&amp;ADDRESS(ROW(),COLUMN(),4),L!$A:$A,0)-1,SL,,)</f>
        <v>Founded in 2004 the Responsible Business Alliance is the world’s largest industry coalition dedicated to electronics supply chain responsibility. (http://www.responsiblebusiness.org)
</v>
      </c>
      <c r="D22" s="416"/>
      <c r="E22" s="418" t="s">
        <v>36</v>
      </c>
    </row>
    <row r="23" ht="60" spans="1:5">
      <c r="A23" s="414"/>
      <c r="B23" s="415" t="str">
        <f ca="1">OFFSET(L!$C$1,MATCH("Definitions"&amp;ADDRESS(ROW(),COLUMN(),4),L!$A:$A,0)-1,SL,,)</f>
        <v>Responsible Minerals Assurance Process (RMAP)</v>
      </c>
      <c r="C23" s="415"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6"/>
      <c r="E23" s="418"/>
    </row>
    <row r="24" ht="135" spans="1:5">
      <c r="A24" s="414"/>
      <c r="B24" s="415" t="str">
        <f ca="1">OFFSET(L!$C$1,MATCH("Definitions"&amp;ADDRESS(ROW(),COLUMN(),4),L!$A:$A,0)-1,SL,,)</f>
        <v>Responsible Minerals Initiative (RMI)</v>
      </c>
      <c r="C24" s="415"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6"/>
      <c r="E24" s="418" t="s">
        <v>35</v>
      </c>
    </row>
    <row r="25" ht="135" spans="1:5">
      <c r="A25" s="414"/>
      <c r="B25" s="415" t="str">
        <f ca="1">OFFSET(L!$C$1,MATCH("Definitions"&amp;ADDRESS(ROW(),COLUMN(),4),L!$A:$A,0)-1,SL,,)</f>
        <v>RMAP Conformant Smelter List</v>
      </c>
      <c r="C25" s="415"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6"/>
      <c r="E25" s="418" t="s">
        <v>33</v>
      </c>
    </row>
    <row r="26" ht="75" spans="1:5">
      <c r="A26" s="414"/>
      <c r="B26" s="415" t="str">
        <f ca="1">OFFSET(L!$C$1,MATCH("Definitions"&amp;ADDRESS(ROW(),COLUMN(),4),L!$A:$A,0)-1,SL,,)</f>
        <v>Smelter</v>
      </c>
      <c r="C26" s="415"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6"/>
      <c r="E26" s="418"/>
    </row>
    <row r="27" ht="60" spans="1:5">
      <c r="A27" s="414"/>
      <c r="B27" s="415" t="str">
        <f ca="1">OFFSET(L!$C$1,MATCH("Definitions"&amp;ADDRESS(ROW(),COLUMN(),4),L!$A:$A,0)-1,SL,,)</f>
        <v>Smelter Identification Number</v>
      </c>
      <c r="C27" s="415"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6"/>
      <c r="E27" s="418"/>
    </row>
    <row r="28" ht="15" spans="1:5">
      <c r="A28" s="414"/>
      <c r="B28" s="419" t="str">
        <f ca="1">OFFSET(L!$C$1,MATCH("Definitions"&amp;ADDRESS(ROW(),COLUMN(),4),L!$A:$A,0)-1,SL,,)</f>
        <v>* Please consult the EMRT Completion Guide for additional details on primary and secondary sources for this mineral.</v>
      </c>
      <c r="C28" s="419"/>
      <c r="D28" s="416"/>
      <c r="E28" s="418"/>
    </row>
    <row r="29" ht="15" spans="1:5">
      <c r="A29" s="414"/>
      <c r="B29" s="420" t="str">
        <f ca="1">OFFSET(L!$C$1,MATCH("General"&amp;"Cpy",L!$A:$A,0)-1,SL,,)</f>
        <v>© 2026 Responsible Minerals Initiative. All rights reserved.</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zoomScale="85" zoomScaleNormal="85" topLeftCell="A6" workbookViewId="0">
      <selection activeCell="D24" sqref="D24:J24"/>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Extended Minerals Reporting Template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1</v>
      </c>
    </row>
    <row r="4" ht="15" spans="1:34">
      <c r="A4" s="261"/>
      <c r="B4" s="218" t="str">
        <f ca="1">OFFSET(L!$C$1,MATCH("Declaration"&amp;ADDRESS(ROW(),COLUMN(),4),L!$A:$A,0)-1,SL,,)</f>
        <v>The purpose of this document is to collect sourcing information on below minerals.</v>
      </c>
      <c r="C4" s="218"/>
      <c r="D4" s="218"/>
      <c r="E4" s="218"/>
      <c r="F4" s="218"/>
      <c r="G4" s="218"/>
      <c r="H4" s="218"/>
      <c r="I4" s="276" t="str">
        <f ca="1">OFFSET(L!$C$1,MATCH("Declaration"&amp;ADDRESS(ROW(),COLUMN(),4),L!$A:$A,0)-1,SL,,)</f>
        <v>Link to Terms &amp; Conditions</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Mandatory fields are noted with an asterisk (*).  Consult the instructions tab for guidance on how to answer each question.</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Company Information</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Company Name (*):</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Declaration Scope or Class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Description of Scope: (*)</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Select Minerals/Metals in Scope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Note:  The minerals selected here are reflected in questions 1-7 and C, and will be sorted in alphabetical order. Please ensure that the answers match the intended minerals.</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Company Unique ID:</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Company Unique ID Authority:</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Address:</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Contact Name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Email – Contact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Phone – Contact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Authorizer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Title - Authorizer:</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Email - Authorizer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Phone - Authorizer:</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Effective Date (*):</v>
      </c>
      <c r="C26" s="325"/>
      <c r="D26" s="326">
        <v>46177</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Answer the following questions 1 - 7 based on the declaration scope indicated above</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Is any of the specified mineral/metal intentionally added or used in the product(s) or in the production process? (*)</v>
      </c>
      <c r="C29" s="332"/>
      <c r="D29" s="340" t="str">
        <f ca="1">OFFSET(L!$C$1,MATCH("Declaration"&amp;ADDRESS(ROW(),COLUMN(),4),L!$A:$A,0)-1,SL,,)</f>
        <v>Answer</v>
      </c>
      <c r="E29" s="340"/>
      <c r="F29" s="341"/>
      <c r="G29" s="339" t="str">
        <f ca="1">OFFSET(L!$C$1,MATCH("Declaration"&amp;ADDRESS(ROW(),COLUMN(),4),L!$A:$A,0)-1,SL,,)</f>
        <v>Comments</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
      </c>
      <c r="Q30" s="275" t="str">
        <f>IF(D42="Yes","(*)","")</f>
        <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58</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57</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57</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57</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58</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Does any of the specified mineral/metal remain in the product(s)? (*)</v>
      </c>
      <c r="C41" s="332"/>
      <c r="D41" s="356" t="str">
        <f ca="1">D29</f>
        <v>Answer</v>
      </c>
      <c r="E41" s="356"/>
      <c r="F41" s="341"/>
      <c r="G41" s="339" t="str">
        <f ca="1">G29</f>
        <v>Comments</v>
      </c>
      <c r="H41" s="339"/>
      <c r="I41" s="339"/>
      <c r="J41" s="342"/>
      <c r="K41" s="267"/>
      <c r="L41" s="336" t="s">
        <v>35</v>
      </c>
      <c r="P41" s="275">
        <f>COUNTIF(D$30:E$39,"No")+COUNTIF(D$30:E$39,"Unknown")+COUNTIF(D$30:E$39,"Not declaring")</f>
        <v>4</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c r="E42" s="345"/>
      <c r="F42" s="346"/>
      <c r="G42" s="347"/>
      <c r="H42" s="348"/>
      <c r="I42" s="348"/>
      <c r="J42" s="349"/>
      <c r="K42" s="267"/>
      <c r="L42" s="350"/>
      <c r="M42">
        <f t="shared" ref="M42:M51" si="38">IF(AND(B42="",D42&lt;&gt;""),1,0)</f>
        <v>0</v>
      </c>
      <c r="P42" s="275" t="str">
        <f>IF(OR(D30="No",D30="Unknown",D30="Not declaring"),"",O30)</f>
        <v/>
      </c>
      <c r="R42" s="260"/>
      <c r="S42" s="308" t="str">
        <f>IF(COUNTIF(D42,"Yes"),AA12,"")</f>
        <v/>
      </c>
      <c r="T42" s="309" t="str">
        <f>IF(S43="",S42,IF(S42="",S43,IF(S42&gt;S43,S43,S42)))</f>
        <v>Copper</v>
      </c>
      <c r="U42" s="309" t="str">
        <f>T42</f>
        <v>Copper</v>
      </c>
      <c r="V42" s="309" t="str">
        <f t="shared" ref="V42" si="39">IF(U43="",U42,IF(U42="",U43,IF(U42&gt;U43,U43,U42)))</f>
        <v>Copper</v>
      </c>
      <c r="W42" s="309" t="str">
        <f t="shared" ref="W42" si="40">V42</f>
        <v>Copper</v>
      </c>
      <c r="X42" s="309" t="str">
        <f t="shared" ref="X42" si="41">IF(W43="",W42,IF(W42="",W43,IF(W42&gt;W43,W43,W42)))</f>
        <v>Copper</v>
      </c>
      <c r="Y42" s="309" t="str">
        <f t="shared" ref="Y42" si="42">X42</f>
        <v>Copper</v>
      </c>
      <c r="Z42" s="309" t="str">
        <f t="shared" ref="Z42" si="43">IF(Y43="",Y42,IF(Y42="",Y43,IF(Y42&gt;Y43,Y43,Y42)))</f>
        <v>Copper</v>
      </c>
      <c r="AA42" s="309" t="str">
        <f t="shared" ref="AA42" si="44">Z42</f>
        <v>Copper</v>
      </c>
      <c r="AB42" s="309" t="str">
        <f t="shared" ref="AB42" si="45">IF(AA43="",AA42,IF(AA42="",AA43,IF(AA42&gt;AA43,AA43,AA42)))</f>
        <v>Copper</v>
      </c>
      <c r="AC42" s="309" t="str">
        <f t="shared" ref="AC42" si="46">AB42</f>
        <v>Copper</v>
      </c>
      <c r="AD42" s="260"/>
      <c r="AE42" s="260"/>
      <c r="AF42" s="260"/>
      <c r="AG42" s="260"/>
    </row>
    <row r="43" ht="23" spans="1:33">
      <c r="A43" s="330"/>
      <c r="B43" s="316" t="str">
        <f t="shared" si="37"/>
        <v>Copper(*)</v>
      </c>
      <c r="C43" s="263"/>
      <c r="D43" s="344" t="s">
        <v>58</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
      </c>
      <c r="U43" s="309" t="str">
        <f t="shared" ref="U43" si="49">IF(T44="",T43,IF(T43="",T44,IF(T43&gt;T44,T44,T43)))</f>
        <v/>
      </c>
      <c r="V43" s="309" t="str">
        <f t="shared" ref="V43" si="50">IF(U43="",U43,IF(U42="",U42,IF(U42&gt;U43,U42,U43)))</f>
        <v/>
      </c>
      <c r="W43" s="309" t="str">
        <f t="shared" ref="W43" si="51">IF(V44="",V43,IF(V43="",V44,IF(V43&gt;V44,V44,V43)))</f>
        <v>Nickel</v>
      </c>
      <c r="X43" s="309" t="str">
        <f t="shared" ref="X43" si="52">IF(W43="",W43,IF(W42="",W42,IF(W42&gt;W43,W42,W43)))</f>
        <v>Nickel</v>
      </c>
      <c r="Y43" s="309" t="str">
        <f t="shared" ref="Y43" si="53">IF(X44="",X43,IF(X43="",X44,IF(X43&gt;X44,X44,X43)))</f>
        <v>Nickel</v>
      </c>
      <c r="Z43" s="309" t="str">
        <f t="shared" ref="Z43" si="54">IF(Y43="",Y43,IF(Y42="",Y42,IF(Y42&gt;Y43,Y42,Y43)))</f>
        <v>Nickel</v>
      </c>
      <c r="AA43" s="309" t="str">
        <f t="shared" ref="AA43" si="55">IF(Z44="",Z43,IF(Z43="",Z44,IF(Z43&gt;Z44,Z44,Z43)))</f>
        <v>Nickel</v>
      </c>
      <c r="AB43" s="309" t="str">
        <f t="shared" ref="AB43" si="56">IF(AA43="",AA43,IF(AA42="",AA42,IF(AA42&gt;AA43,AA42,AA43)))</f>
        <v>Nickel</v>
      </c>
      <c r="AC43" s="309" t="str">
        <f t="shared" ref="AC43" si="57">IF(AB44="",AB43,IF(AB43="",AB44,IF(AB43&gt;AB44,AB44,AB43)))</f>
        <v>Nickel</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
      </c>
      <c r="X44" s="309" t="str">
        <f t="shared" ref="X44" si="62">IF(W45="",W44,IF(W44="",W45,IF(W44&gt;W45,W45,W44)))</f>
        <v/>
      </c>
      <c r="Y44" s="309" t="str">
        <f t="shared" ref="Y44" si="63">IF(X44="",X44,IF(X43="",X43,IF(X43&gt;X44,X43,X44)))</f>
        <v/>
      </c>
      <c r="Z44" s="309" t="str">
        <f t="shared" ref="Z44" si="64">IF(Y45="",Y44,IF(Y44="",Y45,IF(Y44&gt;Y45,Y45,Y44)))</f>
        <v/>
      </c>
      <c r="AA44" s="309" t="str">
        <f t="shared" ref="AA44" si="65">IF(Z44="",Z44,IF(Z43="",Z43,IF(Z43&gt;Z44,Z43,Z44)))</f>
        <v/>
      </c>
      <c r="AB44" s="309" t="str">
        <f t="shared" ref="AB44" si="66">IF(AA45="",AA44,IF(AA44="",AA45,IF(AA44&gt;AA45,AA45,AA44)))</f>
        <v/>
      </c>
      <c r="AC44" s="309" t="str">
        <f t="shared" ref="AC44" si="67">IF(AB44="",AB44,IF(AB43="",AB43,IF(AB43&gt;AB44,AB43,AB44)))</f>
        <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58</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Do any of the smelters or processors in your supply chain source the specified mineral/metal from conflict-affected and high-risk areas? (OECD Due Diligence Guidance, see definitions tab) (*)</v>
      </c>
      <c r="C53" s="352"/>
      <c r="D53" s="356" t="str">
        <f ca="1">D29</f>
        <v>Answer</v>
      </c>
      <c r="E53" s="356"/>
      <c r="F53" s="341"/>
      <c r="G53" s="339" t="str">
        <f ca="1">G29</f>
        <v>Comments</v>
      </c>
      <c r="H53" s="357"/>
      <c r="I53" s="357"/>
      <c r="J53" s="357"/>
      <c r="K53" s="267"/>
      <c r="L53" s="336" t="s">
        <v>40</v>
      </c>
      <c r="P53" s="275">
        <f>COUNTIF(D$30:E$39,"No")+COUNTIF(D$30:E$39,"Unknown")+COUNTIF(D$30:E$39,"Not declaring")+COUNTIF(D$42:E$51,"No")+COUNTIF(D$42:E$51,"Unknown")</f>
        <v>4</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c r="E54" s="345"/>
      <c r="F54" s="358"/>
      <c r="G54" s="347"/>
      <c r="H54" s="348"/>
      <c r="I54" s="348"/>
      <c r="J54" s="349"/>
      <c r="K54" s="267"/>
      <c r="L54" s="350"/>
      <c r="M54">
        <f t="shared" ref="M54:M63" si="137">IF(AND(B54="",D54&lt;&gt;""),1,0)</f>
        <v>0</v>
      </c>
      <c r="P54" s="275" t="str">
        <f>IF(OR(D30="No",D30="Unknown",D30="Not declaring",D42="No",D42="Unknown"),"",O30)</f>
        <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57</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57</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Does 100 percent of the specified mineral/metal originate from recycled or scrap sources?(*)</v>
      </c>
      <c r="C65" s="352"/>
      <c r="D65" s="356" t="str">
        <f ca="1">D29</f>
        <v>Answer</v>
      </c>
      <c r="E65" s="356"/>
      <c r="F65" s="341"/>
      <c r="G65" s="339" t="str">
        <f ca="1">G29</f>
        <v>Comments</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57</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57</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What percentage of relevant suppliers have provided a response to your supply chain survey?(*)</v>
      </c>
      <c r="C77" s="352"/>
      <c r="D77" s="356" t="str">
        <f ca="1">D29</f>
        <v>Answer</v>
      </c>
      <c r="E77" s="356"/>
      <c r="F77" s="341"/>
      <c r="G77" s="339" t="str">
        <f ca="1">G29</f>
        <v>Comments</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344"/>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Have you identified all of the smelters or processors supplying the specified minerals/metal to your supply chain?(*)</v>
      </c>
      <c r="C89" s="352"/>
      <c r="D89" s="356" t="str">
        <f ca="1">D29</f>
        <v>Answer</v>
      </c>
      <c r="E89" s="356"/>
      <c r="F89" s="341"/>
      <c r="G89" s="339" t="str">
        <f ca="1">G29</f>
        <v>Comments</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58</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58</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Has all applicable smelter or processor information received by your company been reported in this declaration?(*)</v>
      </c>
      <c r="C101" s="352"/>
      <c r="D101" s="356" t="str">
        <f ca="1">D29</f>
        <v>Answer</v>
      </c>
      <c r="E101" s="356"/>
      <c r="F101" s="341"/>
      <c r="G101" s="339" t="str">
        <f ca="1">G29</f>
        <v>Comments</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58</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58</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Answer the Following Questions at a Company Level</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Question</v>
      </c>
      <c r="C114" s="375"/>
      <c r="D114" s="340" t="str">
        <f ca="1">D29</f>
        <v>Answer</v>
      </c>
      <c r="E114" s="340"/>
      <c r="F114" s="376"/>
      <c r="G114" s="340" t="str">
        <f ca="1">G29</f>
        <v>Comments</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Have you established a responsible minerals sourcing policy?(*)</v>
      </c>
      <c r="C115" s="381"/>
      <c r="D115" s="344" t="s">
        <v>58</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Is your responsible minerals sourcing policy publicly available on your website? (Note – If yes, the user shall specify the URL in the comment field.) (*)</v>
      </c>
      <c r="C117" s="381"/>
      <c r="D117" s="344" t="s">
        <v>58</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Do you require your direct suppliers to source the specified minerals/metals from smelters whose due diligence practices have been validated by an independent third-party audit program?(*)</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58</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58</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Have you implemented due diligence measures for responsible sourcing?(*)</v>
      </c>
      <c r="C131" s="381"/>
      <c r="D131" s="344" t="s">
        <v>58</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Does your company conduct supply chain survey(s) of your relevant supplier(s) on the specified minerals/metals?(*)</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Do you review due diligence information received from your suppliers against your company’s expectations? (*)</v>
      </c>
      <c r="C135" s="381"/>
      <c r="D135" s="344" t="s">
        <v>58</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Does your review process include corrective action management? (*)</v>
      </c>
      <c r="C137" s="381"/>
      <c r="D137" s="344" t="s">
        <v>58</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Responsible Minerals Initiative. All rights reserved.</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58</v>
      </c>
    </row>
    <row r="145" ht="17.5" hidden="1" customHeight="1" spans="2:2">
      <c r="B145" s="408" t="s">
        <v>57</v>
      </c>
    </row>
    <row r="146" ht="17.5" hidden="1" customHeight="1" spans="2:2">
      <c r="B146" s="408" t="s">
        <v>64</v>
      </c>
    </row>
    <row r="147" ht="17.5" hidden="1" customHeight="1" spans="2:2">
      <c r="B147" s="408" t="s">
        <v>65</v>
      </c>
    </row>
    <row r="148" ht="17.5" hidden="1" customHeight="1" spans="2:2">
      <c r="B148" s="408" t="s">
        <v>58</v>
      </c>
    </row>
    <row r="149" ht="17.5" hidden="1" customHeight="1" spans="2:2">
      <c r="B149" s="408" t="s">
        <v>57</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58</v>
      </c>
    </row>
    <row r="160" ht="17.5" hidden="1" customHeight="1" spans="2:2">
      <c r="B160" s="408" t="s">
        <v>57</v>
      </c>
    </row>
    <row r="161" ht="17.5" hidden="1" customHeight="1" spans="2:3">
      <c r="B161" s="408" t="s">
        <v>61</v>
      </c>
    </row>
    <row r="162" ht="17.5" hidden="1" customHeight="1" spans="2:3">
      <c r="B162" s="408" t="s">
        <v>72</v>
      </c>
    </row>
    <row r="163" ht="17.5" hidden="1" customHeight="1" spans="2:3">
      <c r="B163" s="408" t="s">
        <v>57</v>
      </c>
    </row>
    <row r="164" ht="17.5" hidden="1" customHeight="1" spans="2:3">
      <c r="B164" s="408" t="s">
        <v>58</v>
      </c>
    </row>
    <row r="165" ht="17.5" hidden="1" customHeight="1" spans="2:3">
      <c r="B165" s="408" t="s">
        <v>57</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57</v>
      </c>
    </row>
    <row r="172" ht="17.5" hidden="1" customHeight="1" spans="2:3">
      <c r="B172" s="408" t="s">
        <v>58</v>
      </c>
    </row>
    <row r="173" ht="17.5" hidden="1" customHeight="1" spans="2:3">
      <c r="B173" s="408" t="s">
        <v>77</v>
      </c>
    </row>
    <row r="174" ht="17.5" hidden="1" customHeight="1" spans="2:3">
      <c r="B174" s="408" t="s">
        <v>57</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3"/>
  <sheetViews>
    <sheetView showGridLines="0" showZeros="0" tabSelected="1" topLeftCell="A3" workbookViewId="0">
      <selection activeCell="A8" sqref="A8"/>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TO BEGIN:</v>
      </c>
      <c r="C2" s="199"/>
      <c r="D2" s="199"/>
      <c r="E2" s="199"/>
      <c r="F2" s="200"/>
      <c r="G2" s="200"/>
      <c r="H2" s="200"/>
      <c r="I2" s="201"/>
      <c r="J2" s="202" t="str">
        <f ca="1">OFFSET(L!$C$1,MATCH("Smelter List"&amp;ADDRESS(ROW(),COLUMN(),4),L!$A:$A,0)-1,SL,,)</f>
        <v>Link to "RMAP Conformant Smelter List"</v>
      </c>
      <c r="K2" s="203"/>
      <c r="L2" s="203"/>
      <c r="M2" s="203"/>
      <c r="N2" s="203"/>
      <c r="O2" s="203"/>
      <c r="P2" s="204"/>
      <c r="Q2" s="205"/>
      <c r="R2" s="206"/>
      <c r="S2" s="206"/>
      <c r="T2" s="206"/>
      <c r="AB2" s="196"/>
      <c r="AH2" s="207" t="s">
        <v>58</v>
      </c>
    </row>
    <row r="3" s="147" customFormat="1" ht="249.65" customHeight="1" spans="1:34">
      <c r="A3" s="208"/>
      <c r="B3" s="209"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9"/>
      <c r="D3" s="209"/>
      <c r="E3" s="209"/>
      <c r="F3" s="210"/>
      <c r="G3" s="211" t="str">
        <f ca="1">OFFSET(L!$C$1,MATCH("General"&amp;"Cpy",L!$A:$A,0)-1,SL,,)</f>
        <v>© 2026 Responsible Minerals Initiative. All rights reserved.</v>
      </c>
      <c r="H3" s="211"/>
      <c r="I3" s="212"/>
      <c r="J3" s="213"/>
      <c r="K3" s="214"/>
      <c r="M3" s="215"/>
      <c r="N3" s="215"/>
      <c r="O3" s="216"/>
      <c r="P3" s="216"/>
      <c r="Q3" s="217" t="s">
        <v>39</v>
      </c>
      <c r="R3" s="218"/>
      <c r="S3" s="218"/>
      <c r="T3" s="218"/>
      <c r="W3" s="219"/>
      <c r="X3" s="219"/>
      <c r="Y3" s="219"/>
      <c r="Z3" s="219"/>
      <c r="AB3" s="196"/>
      <c r="AH3" s="207" t="s">
        <v>57</v>
      </c>
    </row>
    <row r="4" s="190" customFormat="1" ht="68.25" customHeight="1" spans="1:34">
      <c r="A4" s="220" t="str">
        <f ca="1">OFFSET(L!$C$1,MATCH("Smelter List"&amp;ADDRESS(ROW(),COLUMN(),4),L!$A:$A,0)-1,SL,,)</f>
        <v>Smelter Identification Number Input Column</v>
      </c>
      <c r="B4" s="218" t="str">
        <f ca="1">OFFSET(L!$C$1,MATCH("Smelter List"&amp;ADDRESS(ROW(),COLUMN(),4),L!$A:$A,0)-1,SL,,)</f>
        <v>Metal (*)</v>
      </c>
      <c r="C4" s="218" t="str">
        <f ca="1">OFFSET(L!$C$1,MATCH("Smelter List"&amp;ADDRESS(ROW(),COLUMN(),4),L!$A:$A,0)-1,SL,,)</f>
        <v>Smelter Look-up (*)</v>
      </c>
      <c r="D4" s="218" t="str">
        <f ca="1">OFFSET(L!$C$1,MATCH("Smelter List"&amp;ADDRESS(ROW(),COLUMN(),4),L!$A:$A,0)-1,SL,,)</f>
        <v>Smelter Name (1)</v>
      </c>
      <c r="E4" s="218" t="str">
        <f ca="1">OFFSET(L!$C$1,MATCH("Smelter List"&amp;ADDRESS(ROW(),COLUMN(),4),L!$A:$A,0)-1,SL,,)</f>
        <v>Smelter Country (*)</v>
      </c>
      <c r="F4" s="218" t="str">
        <f ca="1">OFFSET(L!$C$1,MATCH("Smelter List"&amp;ADDRESS(ROW(),COLUMN(),4),L!$A:$A,0)-1,SL,,)</f>
        <v>Smelter Identification</v>
      </c>
      <c r="G4" s="218" t="str">
        <f ca="1">OFFSET(L!$C$1,MATCH("Smelter List"&amp;ADDRESS(ROW(),COLUMN(),4),L!$A:$A,0)-1,SL,,)</f>
        <v>Source of Smelter Identification Number</v>
      </c>
      <c r="H4" s="221" t="str">
        <f ca="1">OFFSET(L!$C$1,MATCH("Smelter List"&amp;ADDRESS(ROW(),COLUMN(),4),L!$A:$A,0)-1,SL,,)</f>
        <v>Smelter Street </v>
      </c>
      <c r="I4" s="221" t="str">
        <f ca="1">OFFSET(L!$C$1,MATCH("Smelter List"&amp;ADDRESS(ROW(),COLUMN(),4),L!$A:$A,0)-1,SL,,)</f>
        <v>Smelter City</v>
      </c>
      <c r="J4" s="221" t="str">
        <f ca="1">OFFSET(L!$C$1,MATCH("Smelter List"&amp;ADDRESS(ROW(),COLUMN(),4),L!$A:$A,0)-1,SL,,)</f>
        <v>Smelter Facility Location: State / Province</v>
      </c>
      <c r="K4" s="221" t="str">
        <f ca="1">OFFSET(L!$C$1,MATCH("Smelter List"&amp;ADDRESS(ROW(),COLUMN(),4),L!$A:$A,0)-1,SL,,)</f>
        <v>Smelter Contact Name</v>
      </c>
      <c r="L4" s="221" t="str">
        <f ca="1">OFFSET(L!$C$1,MATCH("Smelter List"&amp;ADDRESS(ROW(),COLUMN(),4),L!$A:$A,0)-1,SL,,)</f>
        <v>Smelter Contact Email</v>
      </c>
      <c r="M4" s="221" t="str">
        <f ca="1">OFFSET(L!$C$1,MATCH("Smelter List"&amp;ADDRESS(ROW(),COLUMN(),4),L!$A:$A,0)-1,SL,,)</f>
        <v>Proposed next steps</v>
      </c>
      <c r="N4" s="221" t="str">
        <f ca="1">OFFSET(L!$C$1,MATCH("Smelter List"&amp;ADDRESS(ROW(),COLUMN(),4),L!$A:$A,0)-1,SL,,)</f>
        <v>Name of Mine(s) or if recycled or scrap sourced, enter "recycled" or "scrap"</v>
      </c>
      <c r="O4" s="221" t="str">
        <f ca="1">OFFSET(L!$C$1,MATCH("Smelter List"&amp;ADDRESS(ROW(),COLUMN(),4),L!$A:$A,0)-1,SL,,)</f>
        <v>Location (Country) of Mine(s) or if recycled or scrap sourced, enter "recycled" or "scrap"</v>
      </c>
      <c r="P4" s="221" t="str">
        <f ca="1">OFFSET(L!$C$1,MATCH("Smelter List"&amp;ADDRESS(ROW(),COLUMN(),4),L!$A:$A,0)-1,SL,,)</f>
        <v>Does 100% of the smelter’s feedstock originate from recycled or scrap sources?</v>
      </c>
      <c r="Q4" s="207" t="str">
        <f ca="1">OFFSET(L!$C$1,MATCH("Smelter List"&amp;ADDRESS(ROW(),COLUMN(),4),L!$A:$A,0)-1,SL,,)</f>
        <v>Comments</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 t="shared" ref="X5:X10" si="0">IF(AND(C5="Smelter not listed",OR(LEN(D5)=0,LEN(E5)=0)),1,0)</f>
        <v>0</v>
      </c>
      <c r="AB5" s="235" t="str">
        <f ca="1" t="shared" ref="AB5:AB10" si="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 t="shared" si="0"/>
        <v>0</v>
      </c>
      <c r="AB6" s="235" t="str">
        <f ca="1" t="shared" si="1"/>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 t="shared" si="0"/>
        <v>0</v>
      </c>
      <c r="AB7" s="235" t="str">
        <f t="shared" si="1"/>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str">
        <f ca="1">IF(B9="","",IF(ISERROR(MATCH($E9,CL,0)),"Unknown",INDIRECT("'C'!$A$"&amp;MATCH($E9,CL,0)+1)))</f>
        <v/>
      </c>
      <c r="T8" s="232" t="e">
        <f ca="1">IF(B8="","",IF(ISERROR(MATCH($J8,SorP!$B$1:$B$6261,0)),"",INDIRECT("'SorP'!$A$"&amp;MATCH($S8&amp;$J8,SorP!C:C,0))))</f>
        <v>#N/A</v>
      </c>
      <c r="U8" s="233"/>
      <c r="V8" s="234">
        <f>IF(C8="",NA(),MATCH($B8&amp;$C8,'Smelter Look-up'!$J:$J,0))</f>
        <v>362</v>
      </c>
      <c r="X8" s="191">
        <f ca="1" t="shared" si="0"/>
        <v>0</v>
      </c>
      <c r="AB8" s="235" t="str">
        <f t="shared" si="1"/>
        <v>Copper</v>
      </c>
      <c r="AC8" s="191" t="str">
        <f t="shared" ref="AC8:AC67" si="2">B8</f>
        <v>Copper</v>
      </c>
      <c r="AD8" s="191" t="str">
        <f t="shared" ref="AD8:AD67" si="3">IF(C8="Smelter not listed",D8,C8)</f>
        <v>Toyo Smelter &amp; Refinery, Sumitomo Metal Mining</v>
      </c>
    </row>
    <row r="9" s="191" customFormat="1" ht="26" customHeight="1" spans="1:34">
      <c r="A9" s="226"/>
      <c r="B9" s="138"/>
      <c r="C9" s="225"/>
      <c r="D9" s="226"/>
      <c r="E9" s="226" t="str">
        <f ca="1">IF(ISERROR($V9),"",OFFSET('Smelter Look-up'!$D$4,$V9-4,0)&amp;"")</f>
        <v/>
      </c>
      <c r="F9" s="226" t="str">
        <f ca="1">IF(ISERROR($V9),"",OFFSET('Smelter Look-up'!$E$4,$V9-4,0))</f>
        <v/>
      </c>
      <c r="G9" s="226" t="str">
        <f ca="1">IF(C9=$X$4,"Enter smelter details",IF(ISERROR($V9),"",OFFSET('Smelter Look-up'!$F$4,$V9-4,0)))</f>
        <v/>
      </c>
      <c r="H9" s="227" t="str">
        <f ca="1">IF(ISERROR($V9),"",OFFSET('Smelter Look-up'!$G$4,$V9-4,0))</f>
        <v/>
      </c>
      <c r="I9" s="228" t="str">
        <f ca="1">IF(ISERROR($V9),"",OFFSET('Smelter Look-up'!$H$4,$V9-4,0))</f>
        <v/>
      </c>
      <c r="J9" s="228" t="str">
        <f ca="1">IF(ISERROR($V9),"",OFFSET('Smelter Look-up'!$I$4,$V9-4,0))</f>
        <v/>
      </c>
      <c r="K9" s="229"/>
      <c r="L9" s="229"/>
      <c r="M9" s="229"/>
      <c r="N9" s="229"/>
      <c r="O9" s="229"/>
      <c r="P9" s="230"/>
      <c r="Q9" s="231"/>
      <c r="R9" s="226" t="str">
        <f ca="1">IF(ISERROR($V9),"",OFFSET('Smelter Look-up'!$C$4,$V9-4,0)&amp;"")</f>
        <v/>
      </c>
      <c r="S9" s="232" t="str">
        <f ca="1">IF(B10="","",IF(ISERROR(MATCH($E10,CL,0)),"Unknown",INDIRECT("'C'!$A$"&amp;MATCH($E10,CL,0)+1)))</f>
        <v/>
      </c>
      <c r="T9" s="232" t="str">
        <f ca="1">IF(B9="","",IF(ISERROR(MATCH($J9,SorP!$B$1:$B$6261,0)),"",INDIRECT("'SorP'!$A$"&amp;MATCH($S9&amp;$J9,SorP!C:C,0))))</f>
        <v/>
      </c>
      <c r="U9" s="233"/>
      <c r="V9" s="234" t="e">
        <f>IF(C9="",NA(),MATCH($B9&amp;$C9,'Smelter Look-up'!$J:$J,0))</f>
        <v>#N/A</v>
      </c>
      <c r="X9" s="191">
        <f ca="1" t="shared" si="0"/>
        <v>0</v>
      </c>
      <c r="AB9" s="235" t="str">
        <f t="shared" si="1"/>
        <v/>
      </c>
      <c r="AC9" s="191">
        <f t="shared" si="2"/>
        <v>0</v>
      </c>
      <c r="AD9" s="191">
        <f t="shared" si="3"/>
        <v>0</v>
      </c>
    </row>
    <row r="10" s="191" customFormat="1" ht="20" spans="1:34">
      <c r="A10" s="236"/>
      <c r="B10" s="138" t="str">
        <f ca="1">IF(LEN(A10)=0,"",INDEX('Smelter Look-up'!$A:$A,MATCH($A10,'Smelter Look-up'!$E:$E,0)))</f>
        <v/>
      </c>
      <c r="C10" s="225" t="str">
        <f ca="1">IF(LEN(A10)=0,"",INDEX('Smelter Look-up'!$C:$C,MATCH($A10,'Smelter Look-up'!$E:$E,0)))</f>
        <v/>
      </c>
      <c r="D10" s="226"/>
      <c r="E10" s="226" t="str">
        <f ca="1">IF(ISERROR($V10),"",OFFSET('Smelter Look-up'!$D$4,$V10-4,0)&amp;"")</f>
        <v/>
      </c>
      <c r="F10" s="226" t="str">
        <f ca="1">IF(ISERROR($V10),"",OFFSET('Smelter Look-up'!$E$4,$V10-4,0))</f>
        <v/>
      </c>
      <c r="G10" s="226" t="str">
        <f ca="1">IF(C10=$X$4,"Enter smelter details",IF(ISERROR($V10),"",OFFSET('Smelter Look-up'!$F$4,$V10-4,0)))</f>
        <v/>
      </c>
      <c r="H10" s="227" t="str">
        <f ca="1">IF(ISERROR($V10),"",OFFSET('Smelter Look-up'!$G$4,$V10-4,0))</f>
        <v/>
      </c>
      <c r="I10" s="228" t="str">
        <f ca="1">IF(ISERROR($V10),"",OFFSET('Smelter Look-up'!$H$4,$V10-4,0))</f>
        <v/>
      </c>
      <c r="J10" s="228" t="str">
        <f ca="1">IF(ISERROR($V10),"",OFFSET('Smelter Look-up'!$I$4,$V10-4,0))</f>
        <v/>
      </c>
      <c r="K10" s="229"/>
      <c r="L10" s="229"/>
      <c r="M10" s="229"/>
      <c r="N10" s="229"/>
      <c r="O10" s="229"/>
      <c r="P10" s="230"/>
      <c r="Q10" s="231"/>
      <c r="R10" s="226" t="str">
        <f ca="1">IF(ISERROR($V10),"",OFFSET('Smelter Look-up'!$C$4,$V10-4,0)&amp;"")</f>
        <v/>
      </c>
      <c r="S10" s="232" t="str">
        <f ca="1">IF(B11="","",IF(ISERROR(MATCH($E11,CL,0)),"Unknown",INDIRECT("'C'!$A$"&amp;MATCH($E11,CL,0)+1)))</f>
        <v/>
      </c>
      <c r="T10" s="232" t="str">
        <f ca="1">IF(B10="","",IF(ISERROR(MATCH($J10,SorP!$B$1:$B$6261,0)),"",INDIRECT("'SorP'!$A$"&amp;MATCH($S10&amp;$J10,SorP!C:C,0))))</f>
        <v/>
      </c>
      <c r="U10" s="233"/>
      <c r="V10" s="234" t="e">
        <f ca="1">IF(C10="",NA(),MATCH($B10&amp;$C10,'Smelter Look-up'!$J:$J,0))</f>
        <v>#N/A</v>
      </c>
      <c r="X10" s="191">
        <f ca="1" t="shared" si="0"/>
        <v>0</v>
      </c>
      <c r="AB10" s="235" t="str">
        <f ca="1" t="shared" si="1"/>
        <v/>
      </c>
      <c r="AC10" s="191" t="str">
        <f ca="1" t="shared" si="2"/>
        <v/>
      </c>
      <c r="AD10" s="191" t="str">
        <f ca="1" t="shared" si="3"/>
        <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ref="S11:S61" si="4">IF(B11="","",IF(ISERROR(MATCH($E11,CL,0)),"Unknown",INDIRECT("'C'!$A$"&amp;MATCH($E11,CL,0)+1)))</f>
        <v/>
      </c>
      <c r="T11" s="232" t="str">
        <f ca="1">IF(B11="","",IF(ISERROR(MATCH($J11,SorP!$B$1:$B$6261,0)),"",INDIRECT("'SorP'!$A$"&amp;MATCH($S11&amp;$J11,SorP!C:C,0))))</f>
        <v/>
      </c>
      <c r="U11" s="233"/>
      <c r="V11" s="234" t="e">
        <f ca="1">IF(C11="",NA(),MATCH($B11&amp;$C11,'Smelter Look-up'!$J:$J,0))</f>
        <v>#N/A</v>
      </c>
      <c r="X11" s="191">
        <f ca="1" t="shared" ref="X11:X60" si="5">IF(AND(C11="Smelter not listed",OR(LEN(D11)=0,LEN(E11)=0)),1,0)</f>
        <v>0</v>
      </c>
      <c r="AB11" s="235" t="str">
        <f ca="1" t="shared" ref="AB11:AB67" si="6">IF(C11="","",B11)</f>
        <v/>
      </c>
      <c r="AC11" s="191" t="str">
        <f ca="1" t="shared" si="2"/>
        <v/>
      </c>
      <c r="AD11" s="191" t="str">
        <f ca="1" t="shared" si="3"/>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4"/>
        <v/>
      </c>
      <c r="T12" s="232" t="str">
        <f ca="1">IF(B12="","",IF(ISERROR(MATCH($J12,SorP!$B$1:$B$6261,0)),"",INDIRECT("'SorP'!$A$"&amp;MATCH($S12&amp;$J12,SorP!C:C,0))))</f>
        <v/>
      </c>
      <c r="U12" s="233"/>
      <c r="V12" s="234" t="e">
        <f ca="1">IF(C12="",NA(),MATCH($B12&amp;$C12,'Smelter Look-up'!$J:$J,0))</f>
        <v>#N/A</v>
      </c>
      <c r="X12" s="191">
        <f ca="1" t="shared" si="5"/>
        <v>0</v>
      </c>
      <c r="AB12" s="235" t="str">
        <f ca="1" t="shared" si="6"/>
        <v/>
      </c>
      <c r="AC12" s="191" t="str">
        <f ca="1" t="shared" si="2"/>
        <v/>
      </c>
      <c r="AD12" s="191" t="str">
        <f ca="1" t="shared" si="3"/>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4"/>
        <v/>
      </c>
      <c r="T13" s="232" t="str">
        <f ca="1">IF(B13="","",IF(ISERROR(MATCH($J13,SorP!$B$1:$B$6261,0)),"",INDIRECT("'SorP'!$A$"&amp;MATCH($S13&amp;$J13,SorP!C:C,0))))</f>
        <v/>
      </c>
      <c r="U13" s="233"/>
      <c r="V13" s="234" t="e">
        <f ca="1">IF(C13="",NA(),MATCH($B13&amp;$C13,'Smelter Look-up'!$J:$J,0))</f>
        <v>#N/A</v>
      </c>
      <c r="X13" s="191">
        <f ca="1" t="shared" si="5"/>
        <v>0</v>
      </c>
      <c r="AB13" s="235" t="str">
        <f ca="1" t="shared" si="6"/>
        <v/>
      </c>
      <c r="AC13" s="191" t="str">
        <f ca="1" t="shared" si="2"/>
        <v/>
      </c>
      <c r="AD13" s="191" t="str">
        <f ca="1" t="shared" si="3"/>
        <v/>
      </c>
    </row>
    <row r="14" s="191" customFormat="1" ht="20" spans="1:34">
      <c r="A14" s="236"/>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4"/>
        <v/>
      </c>
      <c r="T14" s="232" t="str">
        <f ca="1">IF(B14="","",IF(ISERROR(MATCH($J14,SorP!$B$1:$B$6261,0)),"",INDIRECT("'SorP'!$A$"&amp;MATCH($S14&amp;$J14,SorP!C:C,0))))</f>
        <v/>
      </c>
      <c r="U14" s="233"/>
      <c r="V14" s="234" t="e">
        <f ca="1">IF(C14="",NA(),MATCH($B14&amp;$C14,'Smelter Look-up'!$J:$J,0))</f>
        <v>#N/A</v>
      </c>
      <c r="X14" s="191">
        <f ca="1" t="shared" si="5"/>
        <v>0</v>
      </c>
      <c r="AB14" s="235" t="str">
        <f ca="1" t="shared" si="6"/>
        <v/>
      </c>
      <c r="AC14" s="191" t="str">
        <f ca="1" t="shared" si="2"/>
        <v/>
      </c>
      <c r="AD14" s="191" t="str">
        <f ca="1" t="shared" si="3"/>
        <v/>
      </c>
    </row>
    <row r="15" s="191" customFormat="1" ht="20" spans="1:34">
      <c r="A15" s="236"/>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4"/>
        <v/>
      </c>
      <c r="T15" s="232" t="str">
        <f ca="1">IF(B15="","",IF(ISERROR(MATCH($J15,SorP!$B$1:$B$6261,0)),"",INDIRECT("'SorP'!$A$"&amp;MATCH($S15&amp;$J15,SorP!C:C,0))))</f>
        <v/>
      </c>
      <c r="U15" s="233"/>
      <c r="V15" s="234" t="e">
        <f ca="1">IF(C15="",NA(),MATCH($B15&amp;$C15,'Smelter Look-up'!$J:$J,0))</f>
        <v>#N/A</v>
      </c>
      <c r="X15" s="191">
        <f ca="1" t="shared" si="5"/>
        <v>0</v>
      </c>
      <c r="AB15" s="235" t="str">
        <f ca="1" t="shared" si="6"/>
        <v/>
      </c>
      <c r="AC15" s="191" t="str">
        <f ca="1" t="shared" si="2"/>
        <v/>
      </c>
      <c r="AD15" s="191" t="str">
        <f ca="1" t="shared" si="3"/>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4"/>
        <v/>
      </c>
      <c r="T16" s="232" t="str">
        <f ca="1">IF(B16="","",IF(ISERROR(MATCH($J16,SorP!$B$1:$B$6261,0)),"",INDIRECT("'SorP'!$A$"&amp;MATCH($S16&amp;$J16,SorP!C:C,0))))</f>
        <v/>
      </c>
      <c r="U16" s="233"/>
      <c r="V16" s="234" t="e">
        <f ca="1">IF(C16="",NA(),MATCH($B16&amp;$C16,'Smelter Look-up'!$J:$J,0))</f>
        <v>#N/A</v>
      </c>
      <c r="X16" s="191">
        <f ca="1" t="shared" si="5"/>
        <v>0</v>
      </c>
      <c r="AB16" s="235" t="str">
        <f ca="1" t="shared" si="6"/>
        <v/>
      </c>
      <c r="AC16" s="191" t="str">
        <f ca="1" t="shared" si="2"/>
        <v/>
      </c>
      <c r="AD16" s="191" t="str">
        <f ca="1" t="shared" si="3"/>
        <v/>
      </c>
    </row>
    <row r="17" s="191" customFormat="1" ht="20" spans="1:30">
      <c r="A17" s="236"/>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4"/>
        <v/>
      </c>
      <c r="T17" s="232" t="str">
        <f ca="1">IF(B17="","",IF(ISERROR(MATCH($J17,SorP!$B$1:$B$6261,0)),"",INDIRECT("'SorP'!$A$"&amp;MATCH($S17&amp;$J17,SorP!C:C,0))))</f>
        <v/>
      </c>
      <c r="U17" s="233"/>
      <c r="V17" s="234" t="e">
        <f ca="1">IF(C17="",NA(),MATCH($B17&amp;$C17,'Smelter Look-up'!$J:$J,0))</f>
        <v>#N/A</v>
      </c>
      <c r="X17" s="191">
        <f ca="1" t="shared" si="5"/>
        <v>0</v>
      </c>
      <c r="AB17" s="235" t="str">
        <f ca="1" t="shared" si="6"/>
        <v/>
      </c>
      <c r="AC17" s="191" t="str">
        <f ca="1" t="shared" si="2"/>
        <v/>
      </c>
      <c r="AD17" s="191" t="str">
        <f ca="1" t="shared" si="3"/>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4"/>
        <v/>
      </c>
      <c r="T18" s="232" t="str">
        <f ca="1">IF(B18="","",IF(ISERROR(MATCH($J18,SorP!$B$1:$B$6261,0)),"",INDIRECT("'SorP'!$A$"&amp;MATCH($S18&amp;$J18,SorP!C:C,0))))</f>
        <v/>
      </c>
      <c r="U18" s="233"/>
      <c r="V18" s="234" t="e">
        <f ca="1">IF(C18="",NA(),MATCH($B18&amp;$C18,'Smelter Look-up'!$J:$J,0))</f>
        <v>#N/A</v>
      </c>
      <c r="X18" s="191">
        <f ca="1" t="shared" si="5"/>
        <v>0</v>
      </c>
      <c r="AB18" s="235" t="str">
        <f ca="1" t="shared" si="6"/>
        <v/>
      </c>
      <c r="AC18" s="191" t="str">
        <f ca="1" t="shared" si="2"/>
        <v/>
      </c>
      <c r="AD18" s="191" t="str">
        <f ca="1" t="shared" si="3"/>
        <v/>
      </c>
    </row>
    <row r="19" s="191" customFormat="1" ht="20" spans="1:30">
      <c r="A19" s="236"/>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4"/>
        <v/>
      </c>
      <c r="T19" s="232" t="str">
        <f ca="1">IF(B19="","",IF(ISERROR(MATCH($J19,SorP!$B$1:$B$6261,0)),"",INDIRECT("'SorP'!$A$"&amp;MATCH($S19&amp;$J19,SorP!C:C,0))))</f>
        <v/>
      </c>
      <c r="U19" s="233"/>
      <c r="V19" s="234" t="e">
        <f ca="1">IF(C19="",NA(),MATCH($B19&amp;$C19,'Smelter Look-up'!$J:$J,0))</f>
        <v>#N/A</v>
      </c>
      <c r="X19" s="191">
        <f ca="1" t="shared" si="5"/>
        <v>0</v>
      </c>
      <c r="AB19" s="235" t="str">
        <f ca="1" t="shared" si="6"/>
        <v/>
      </c>
      <c r="AC19" s="191" t="str">
        <f ca="1" t="shared" si="2"/>
        <v/>
      </c>
      <c r="AD19" s="191" t="str">
        <f ca="1" t="shared" si="3"/>
        <v/>
      </c>
    </row>
    <row r="20" s="191" customFormat="1" ht="20" spans="1:30">
      <c r="A20" s="236"/>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4"/>
        <v/>
      </c>
      <c r="T20" s="232" t="str">
        <f ca="1">IF(B20="","",IF(ISERROR(MATCH($J20,SorP!$B$1:$B$6261,0)),"",INDIRECT("'SorP'!$A$"&amp;MATCH($S20&amp;$J20,SorP!C:C,0))))</f>
        <v/>
      </c>
      <c r="U20" s="233"/>
      <c r="V20" s="234" t="e">
        <f ca="1">IF(C20="",NA(),MATCH($B20&amp;$C20,'Smelter Look-up'!$J:$J,0))</f>
        <v>#N/A</v>
      </c>
      <c r="X20" s="191">
        <f ca="1" t="shared" si="5"/>
        <v>0</v>
      </c>
      <c r="AB20" s="235" t="str">
        <f ca="1" t="shared" si="6"/>
        <v/>
      </c>
      <c r="AC20" s="191" t="str">
        <f ca="1" t="shared" si="2"/>
        <v/>
      </c>
      <c r="AD20" s="191" t="str">
        <f ca="1" t="shared" si="3"/>
        <v/>
      </c>
    </row>
    <row r="21" s="191" customFormat="1" ht="20" spans="1:30">
      <c r="A21" s="236"/>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4"/>
        <v/>
      </c>
      <c r="T21" s="232" t="str">
        <f ca="1">IF(B21="","",IF(ISERROR(MATCH($J21,SorP!$B$1:$B$6261,0)),"",INDIRECT("'SorP'!$A$"&amp;MATCH($S21&amp;$J21,SorP!C:C,0))))</f>
        <v/>
      </c>
      <c r="U21" s="233"/>
      <c r="V21" s="234" t="e">
        <f ca="1">IF(C21="",NA(),MATCH($B21&amp;$C21,'Smelter Look-up'!$J:$J,0))</f>
        <v>#N/A</v>
      </c>
      <c r="X21" s="191">
        <f ca="1" t="shared" si="5"/>
        <v>0</v>
      </c>
      <c r="AB21" s="235" t="str">
        <f ca="1" t="shared" si="6"/>
        <v/>
      </c>
      <c r="AC21" s="191" t="str">
        <f ca="1" t="shared" si="2"/>
        <v/>
      </c>
      <c r="AD21" s="191" t="str">
        <f ca="1" t="shared" si="3"/>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4"/>
        <v/>
      </c>
      <c r="T22" s="232" t="str">
        <f ca="1">IF(B22="","",IF(ISERROR(MATCH($J22,SorP!$B$1:$B$6261,0)),"",INDIRECT("'SorP'!$A$"&amp;MATCH($S22&amp;$J22,SorP!C:C,0))))</f>
        <v/>
      </c>
      <c r="U22" s="233"/>
      <c r="V22" s="234" t="e">
        <f ca="1">IF(C22="",NA(),MATCH($B22&amp;$C22,'Smelter Look-up'!$J:$J,0))</f>
        <v>#N/A</v>
      </c>
      <c r="X22" s="191">
        <f ca="1" t="shared" si="5"/>
        <v>0</v>
      </c>
      <c r="AB22" s="235" t="str">
        <f ca="1" t="shared" si="6"/>
        <v/>
      </c>
      <c r="AC22" s="191" t="str">
        <f ca="1" t="shared" si="2"/>
        <v/>
      </c>
      <c r="AD22" s="191" t="str">
        <f ca="1" t="shared" si="3"/>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4"/>
        <v/>
      </c>
      <c r="T23" s="232" t="str">
        <f ca="1">IF(B23="","",IF(ISERROR(MATCH($J23,SorP!$B$1:$B$6261,0)),"",INDIRECT("'SorP'!$A$"&amp;MATCH($S23&amp;$J23,SorP!C:C,0))))</f>
        <v/>
      </c>
      <c r="U23" s="233"/>
      <c r="V23" s="234" t="e">
        <f ca="1">IF(C23="",NA(),MATCH($B23&amp;$C23,'Smelter Look-up'!$J:$J,0))</f>
        <v>#N/A</v>
      </c>
      <c r="X23" s="191">
        <f ca="1" t="shared" si="5"/>
        <v>0</v>
      </c>
      <c r="AB23" s="235" t="str">
        <f ca="1" t="shared" si="6"/>
        <v/>
      </c>
      <c r="AC23" s="191" t="str">
        <f ca="1" t="shared" si="2"/>
        <v/>
      </c>
      <c r="AD23" s="191" t="str">
        <f ca="1" t="shared" si="3"/>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4"/>
        <v/>
      </c>
      <c r="T24" s="232" t="str">
        <f ca="1">IF(B24="","",IF(ISERROR(MATCH($J24,SorP!$B$1:$B$6261,0)),"",INDIRECT("'SorP'!$A$"&amp;MATCH($S24&amp;$J24,SorP!C:C,0))))</f>
        <v/>
      </c>
      <c r="U24" s="233"/>
      <c r="V24" s="234" t="e">
        <f ca="1">IF(C24="",NA(),MATCH($B24&amp;$C24,'Smelter Look-up'!$J:$J,0))</f>
        <v>#N/A</v>
      </c>
      <c r="X24" s="191">
        <f ca="1" t="shared" si="5"/>
        <v>0</v>
      </c>
      <c r="AB24" s="235" t="str">
        <f ca="1" t="shared" si="6"/>
        <v/>
      </c>
      <c r="AC24" s="191" t="str">
        <f ca="1" t="shared" si="2"/>
        <v/>
      </c>
      <c r="AD24" s="191" t="str">
        <f ca="1" t="shared" si="3"/>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4"/>
        <v/>
      </c>
      <c r="T25" s="232" t="str">
        <f ca="1">IF(B25="","",IF(ISERROR(MATCH($J25,SorP!$B$1:$B$6261,0)),"",INDIRECT("'SorP'!$A$"&amp;MATCH($S25&amp;$J25,SorP!C:C,0))))</f>
        <v/>
      </c>
      <c r="U25" s="233"/>
      <c r="V25" s="234" t="e">
        <f ca="1">IF(C25="",NA(),MATCH($B25&amp;$C25,'Smelter Look-up'!$J:$J,0))</f>
        <v>#N/A</v>
      </c>
      <c r="X25" s="191">
        <f ca="1" t="shared" si="5"/>
        <v>0</v>
      </c>
      <c r="AB25" s="235" t="str">
        <f ca="1" t="shared" si="6"/>
        <v/>
      </c>
      <c r="AC25" s="191" t="str">
        <f ca="1" t="shared" si="2"/>
        <v/>
      </c>
      <c r="AD25" s="191" t="str">
        <f ca="1" t="shared" si="3"/>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4"/>
        <v/>
      </c>
      <c r="T26" s="232" t="str">
        <f ca="1">IF(B26="","",IF(ISERROR(MATCH($J26,SorP!$B$1:$B$6261,0)),"",INDIRECT("'SorP'!$A$"&amp;MATCH($S26&amp;$J26,SorP!C:C,0))))</f>
        <v/>
      </c>
      <c r="U26" s="233"/>
      <c r="V26" s="234" t="e">
        <f ca="1">IF(C26="",NA(),MATCH($B26&amp;$C26,'Smelter Look-up'!$J:$J,0))</f>
        <v>#N/A</v>
      </c>
      <c r="X26" s="191">
        <f ca="1" t="shared" si="5"/>
        <v>0</v>
      </c>
      <c r="AB26" s="235" t="str">
        <f ca="1" t="shared" si="6"/>
        <v/>
      </c>
      <c r="AC26" s="191" t="str">
        <f ca="1" t="shared" si="2"/>
        <v/>
      </c>
      <c r="AD26" s="191" t="str">
        <f ca="1" t="shared" si="3"/>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4"/>
        <v/>
      </c>
      <c r="T27" s="232" t="str">
        <f ca="1">IF(B27="","",IF(ISERROR(MATCH($J27,SorP!$B$1:$B$6261,0)),"",INDIRECT("'SorP'!$A$"&amp;MATCH($S27&amp;$J27,SorP!C:C,0))))</f>
        <v/>
      </c>
      <c r="U27" s="233"/>
      <c r="V27" s="234" t="e">
        <f ca="1">IF(C27="",NA(),MATCH($B27&amp;$C27,'Smelter Look-up'!$J:$J,0))</f>
        <v>#N/A</v>
      </c>
      <c r="X27" s="191">
        <f ca="1" t="shared" si="5"/>
        <v>0</v>
      </c>
      <c r="AB27" s="235" t="str">
        <f ca="1" t="shared" si="6"/>
        <v/>
      </c>
      <c r="AC27" s="191" t="str">
        <f ca="1" t="shared" si="2"/>
        <v/>
      </c>
      <c r="AD27" s="191" t="str">
        <f ca="1" t="shared" si="3"/>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4"/>
        <v/>
      </c>
      <c r="T28" s="232" t="str">
        <f ca="1">IF(B28="","",IF(ISERROR(MATCH($J28,SorP!$B$1:$B$6261,0)),"",INDIRECT("'SorP'!$A$"&amp;MATCH($S28&amp;$J28,SorP!C:C,0))))</f>
        <v/>
      </c>
      <c r="U28" s="233"/>
      <c r="V28" s="234" t="e">
        <f ca="1">IF(C28="",NA(),MATCH($B28&amp;$C28,'Smelter Look-up'!$J:$J,0))</f>
        <v>#N/A</v>
      </c>
      <c r="X28" s="191">
        <f ca="1" t="shared" si="5"/>
        <v>0</v>
      </c>
      <c r="AB28" s="235" t="str">
        <f ca="1" t="shared" si="6"/>
        <v/>
      </c>
      <c r="AC28" s="191" t="str">
        <f ca="1" t="shared" si="2"/>
        <v/>
      </c>
      <c r="AD28" s="191" t="str">
        <f ca="1" t="shared" si="3"/>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4"/>
        <v/>
      </c>
      <c r="T29" s="232" t="str">
        <f ca="1">IF(B29="","",IF(ISERROR(MATCH($J29,SorP!$B$1:$B$6261,0)),"",INDIRECT("'SorP'!$A$"&amp;MATCH($S29&amp;$J29,SorP!C:C,0))))</f>
        <v/>
      </c>
      <c r="U29" s="233"/>
      <c r="V29" s="234" t="e">
        <f ca="1">IF(C29="",NA(),MATCH($B29&amp;$C29,'Smelter Look-up'!$J:$J,0))</f>
        <v>#N/A</v>
      </c>
      <c r="X29" s="191">
        <f ca="1" t="shared" si="5"/>
        <v>0</v>
      </c>
      <c r="AB29" s="235" t="str">
        <f ca="1" t="shared" si="6"/>
        <v/>
      </c>
      <c r="AC29" s="191" t="str">
        <f ca="1" t="shared" si="2"/>
        <v/>
      </c>
      <c r="AD29" s="191" t="str">
        <f ca="1" t="shared" si="3"/>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4"/>
        <v/>
      </c>
      <c r="T30" s="232" t="str">
        <f ca="1">IF(B30="","",IF(ISERROR(MATCH($J30,SorP!$B$1:$B$6261,0)),"",INDIRECT("'SorP'!$A$"&amp;MATCH($S30&amp;$J30,SorP!C:C,0))))</f>
        <v/>
      </c>
      <c r="U30" s="233"/>
      <c r="V30" s="234" t="e">
        <f ca="1">IF(C30="",NA(),MATCH($B30&amp;$C30,'Smelter Look-up'!$J:$J,0))</f>
        <v>#N/A</v>
      </c>
      <c r="X30" s="191">
        <f ca="1" t="shared" si="5"/>
        <v>0</v>
      </c>
      <c r="AB30" s="235" t="str">
        <f ca="1" t="shared" si="6"/>
        <v/>
      </c>
      <c r="AC30" s="191" t="str">
        <f ca="1" t="shared" si="2"/>
        <v/>
      </c>
      <c r="AD30" s="191" t="str">
        <f ca="1" t="shared" si="3"/>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4"/>
        <v/>
      </c>
      <c r="T31" s="232" t="str">
        <f ca="1">IF(B31="","",IF(ISERROR(MATCH($J31,SorP!$B$1:$B$6261,0)),"",INDIRECT("'SorP'!$A$"&amp;MATCH($S31&amp;$J31,SorP!C:C,0))))</f>
        <v/>
      </c>
      <c r="U31" s="233"/>
      <c r="V31" s="234" t="e">
        <f ca="1">IF(C31="",NA(),MATCH($B31&amp;$C31,'Smelter Look-up'!$J:$J,0))</f>
        <v>#N/A</v>
      </c>
      <c r="X31" s="191">
        <f ca="1" t="shared" si="5"/>
        <v>0</v>
      </c>
      <c r="AB31" s="235" t="str">
        <f ca="1" t="shared" si="6"/>
        <v/>
      </c>
      <c r="AC31" s="191" t="str">
        <f ca="1" t="shared" si="2"/>
        <v/>
      </c>
      <c r="AD31" s="191" t="str">
        <f ca="1" t="shared" si="3"/>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4"/>
        <v/>
      </c>
      <c r="T32" s="232" t="str">
        <f ca="1">IF(B32="","",IF(ISERROR(MATCH($J32,SorP!$B$1:$B$6261,0)),"",INDIRECT("'SorP'!$A$"&amp;MATCH($S32&amp;$J32,SorP!C:C,0))))</f>
        <v/>
      </c>
      <c r="U32" s="233"/>
      <c r="V32" s="234" t="e">
        <f ca="1">IF(C32="",NA(),MATCH($B32&amp;$C32,'Smelter Look-up'!$J:$J,0))</f>
        <v>#N/A</v>
      </c>
      <c r="X32" s="191">
        <f ca="1" t="shared" si="5"/>
        <v>0</v>
      </c>
      <c r="AB32" s="235" t="str">
        <f ca="1" t="shared" si="6"/>
        <v/>
      </c>
      <c r="AC32" s="191" t="str">
        <f ca="1" t="shared" si="2"/>
        <v/>
      </c>
      <c r="AD32" s="191" t="str">
        <f ca="1" t="shared" si="3"/>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4"/>
        <v/>
      </c>
      <c r="T33" s="232" t="str">
        <f ca="1">IF(B33="","",IF(ISERROR(MATCH($J33,SorP!$B$1:$B$6261,0)),"",INDIRECT("'SorP'!$A$"&amp;MATCH($S33&amp;$J33,SorP!C:C,0))))</f>
        <v/>
      </c>
      <c r="U33" s="233"/>
      <c r="V33" s="234" t="e">
        <f ca="1">IF(C33="",NA(),MATCH($B33&amp;$C33,'Smelter Look-up'!$J:$J,0))</f>
        <v>#N/A</v>
      </c>
      <c r="X33" s="191">
        <f ca="1" t="shared" si="5"/>
        <v>0</v>
      </c>
      <c r="AB33" s="235" t="str">
        <f ca="1" t="shared" si="6"/>
        <v/>
      </c>
      <c r="AC33" s="191" t="str">
        <f ca="1" t="shared" si="2"/>
        <v/>
      </c>
      <c r="AD33" s="191" t="str">
        <f ca="1" t="shared" si="3"/>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4"/>
        <v/>
      </c>
      <c r="T34" s="232" t="str">
        <f ca="1">IF(B34="","",IF(ISERROR(MATCH($J34,SorP!$B$1:$B$6261,0)),"",INDIRECT("'SorP'!$A$"&amp;MATCH($S34&amp;$J34,SorP!C:C,0))))</f>
        <v/>
      </c>
      <c r="U34" s="233"/>
      <c r="V34" s="234" t="e">
        <f ca="1">IF(C34="",NA(),MATCH($B34&amp;$C34,'Smelter Look-up'!$J:$J,0))</f>
        <v>#N/A</v>
      </c>
      <c r="X34" s="191">
        <f ca="1" t="shared" si="5"/>
        <v>0</v>
      </c>
      <c r="AB34" s="235" t="str">
        <f ca="1" t="shared" si="6"/>
        <v/>
      </c>
      <c r="AC34" s="191" t="str">
        <f ca="1" t="shared" si="2"/>
        <v/>
      </c>
      <c r="AD34" s="191" t="str">
        <f ca="1" t="shared" si="3"/>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4"/>
        <v/>
      </c>
      <c r="T35" s="232" t="str">
        <f ca="1">IF(B35="","",IF(ISERROR(MATCH($J35,SorP!$B$1:$B$6261,0)),"",INDIRECT("'SorP'!$A$"&amp;MATCH($S35&amp;$J35,SorP!C:C,0))))</f>
        <v/>
      </c>
      <c r="U35" s="233"/>
      <c r="V35" s="234" t="e">
        <f ca="1">IF(C35="",NA(),MATCH($B35&amp;$C35,'Smelter Look-up'!$J:$J,0))</f>
        <v>#N/A</v>
      </c>
      <c r="X35" s="191">
        <f ca="1" t="shared" si="5"/>
        <v>0</v>
      </c>
      <c r="AB35" s="235" t="str">
        <f ca="1" t="shared" si="6"/>
        <v/>
      </c>
      <c r="AC35" s="191" t="str">
        <f ca="1" t="shared" si="2"/>
        <v/>
      </c>
      <c r="AD35" s="191" t="str">
        <f ca="1" t="shared" si="3"/>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4"/>
        <v/>
      </c>
      <c r="T36" s="232" t="str">
        <f ca="1">IF(B36="","",IF(ISERROR(MATCH($J36,SorP!$B$1:$B$6261,0)),"",INDIRECT("'SorP'!$A$"&amp;MATCH($S36&amp;$J36,SorP!C:C,0))))</f>
        <v/>
      </c>
      <c r="U36" s="233"/>
      <c r="V36" s="234" t="e">
        <f ca="1">IF(C36="",NA(),MATCH($B36&amp;$C36,'Smelter Look-up'!$J:$J,0))</f>
        <v>#N/A</v>
      </c>
      <c r="X36" s="191">
        <f ca="1" t="shared" si="5"/>
        <v>0</v>
      </c>
      <c r="AB36" s="235" t="str">
        <f ca="1" t="shared" si="6"/>
        <v/>
      </c>
      <c r="AC36" s="191" t="str">
        <f ca="1" t="shared" si="2"/>
        <v/>
      </c>
      <c r="AD36" s="191" t="str">
        <f ca="1" t="shared" si="3"/>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4"/>
        <v/>
      </c>
      <c r="T37" s="232" t="str">
        <f ca="1">IF(B37="","",IF(ISERROR(MATCH($J37,SorP!$B$1:$B$6261,0)),"",INDIRECT("'SorP'!$A$"&amp;MATCH($S37&amp;$J37,SorP!C:C,0))))</f>
        <v/>
      </c>
      <c r="U37" s="233"/>
      <c r="V37" s="234" t="e">
        <f ca="1">IF(C37="",NA(),MATCH($B37&amp;$C37,'Smelter Look-up'!$J:$J,0))</f>
        <v>#N/A</v>
      </c>
      <c r="X37" s="191">
        <f ca="1" t="shared" si="5"/>
        <v>0</v>
      </c>
      <c r="AB37" s="235" t="str">
        <f ca="1" t="shared" si="6"/>
        <v/>
      </c>
      <c r="AC37" s="191" t="str">
        <f ca="1" t="shared" si="2"/>
        <v/>
      </c>
      <c r="AD37" s="191" t="str">
        <f ca="1" t="shared" si="3"/>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4"/>
        <v/>
      </c>
      <c r="T38" s="232" t="str">
        <f ca="1">IF(B38="","",IF(ISERROR(MATCH($J38,SorP!$B$1:$B$6261,0)),"",INDIRECT("'SorP'!$A$"&amp;MATCH($S38&amp;$J38,SorP!C:C,0))))</f>
        <v/>
      </c>
      <c r="U38" s="233"/>
      <c r="V38" s="234" t="e">
        <f ca="1">IF(C38="",NA(),MATCH($B38&amp;$C38,'Smelter Look-up'!$J:$J,0))</f>
        <v>#N/A</v>
      </c>
      <c r="X38" s="191">
        <f ca="1" t="shared" si="5"/>
        <v>0</v>
      </c>
      <c r="AB38" s="235" t="str">
        <f ca="1" t="shared" si="6"/>
        <v/>
      </c>
      <c r="AC38" s="191" t="str">
        <f ca="1" t="shared" si="2"/>
        <v/>
      </c>
      <c r="AD38" s="191" t="str">
        <f ca="1" t="shared" si="3"/>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4"/>
        <v/>
      </c>
      <c r="T39" s="232" t="str">
        <f ca="1">IF(B39="","",IF(ISERROR(MATCH($J39,SorP!$B$1:$B$6261,0)),"",INDIRECT("'SorP'!$A$"&amp;MATCH($S39&amp;$J39,SorP!C:C,0))))</f>
        <v/>
      </c>
      <c r="U39" s="233"/>
      <c r="V39" s="234" t="e">
        <f ca="1">IF(C39="",NA(),MATCH($B39&amp;$C39,'Smelter Look-up'!$J:$J,0))</f>
        <v>#N/A</v>
      </c>
      <c r="X39" s="191">
        <f ca="1" t="shared" si="5"/>
        <v>0</v>
      </c>
      <c r="AB39" s="235" t="str">
        <f ca="1" t="shared" si="6"/>
        <v/>
      </c>
      <c r="AC39" s="191" t="str">
        <f ca="1" t="shared" si="2"/>
        <v/>
      </c>
      <c r="AD39" s="191" t="str">
        <f ca="1" t="shared" si="3"/>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4"/>
        <v/>
      </c>
      <c r="T40" s="232" t="str">
        <f ca="1">IF(B40="","",IF(ISERROR(MATCH($J40,SorP!$B$1:$B$6261,0)),"",INDIRECT("'SorP'!$A$"&amp;MATCH($S40&amp;$J40,SorP!C:C,0))))</f>
        <v/>
      </c>
      <c r="U40" s="233"/>
      <c r="V40" s="234" t="e">
        <f ca="1">IF(C40="",NA(),MATCH($B40&amp;$C40,'Smelter Look-up'!$J:$J,0))</f>
        <v>#N/A</v>
      </c>
      <c r="X40" s="191">
        <f ca="1" t="shared" si="5"/>
        <v>0</v>
      </c>
      <c r="AB40" s="235" t="str">
        <f ca="1" t="shared" si="6"/>
        <v/>
      </c>
      <c r="AC40" s="191" t="str">
        <f ca="1" t="shared" si="2"/>
        <v/>
      </c>
      <c r="AD40" s="191" t="str">
        <f ca="1" t="shared" si="3"/>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4"/>
        <v/>
      </c>
      <c r="T41" s="232" t="str">
        <f ca="1">IF(B41="","",IF(ISERROR(MATCH($J41,SorP!$B$1:$B$6261,0)),"",INDIRECT("'SorP'!$A$"&amp;MATCH($S41&amp;$J41,SorP!C:C,0))))</f>
        <v/>
      </c>
      <c r="U41" s="233"/>
      <c r="V41" s="234" t="e">
        <f ca="1">IF(C41="",NA(),MATCH($B41&amp;$C41,'Smelter Look-up'!$J:$J,0))</f>
        <v>#N/A</v>
      </c>
      <c r="X41" s="191">
        <f ca="1" t="shared" si="5"/>
        <v>0</v>
      </c>
      <c r="AB41" s="235" t="str">
        <f ca="1" t="shared" si="6"/>
        <v/>
      </c>
      <c r="AC41" s="191" t="str">
        <f ca="1" t="shared" si="2"/>
        <v/>
      </c>
      <c r="AD41" s="191" t="str">
        <f ca="1" t="shared" si="3"/>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4"/>
        <v/>
      </c>
      <c r="T42" s="232" t="str">
        <f ca="1">IF(B42="","",IF(ISERROR(MATCH($J42,SorP!$B$1:$B$6261,0)),"",INDIRECT("'SorP'!$A$"&amp;MATCH($S42&amp;$J42,SorP!C:C,0))))</f>
        <v/>
      </c>
      <c r="U42" s="233"/>
      <c r="V42" s="234" t="e">
        <f ca="1">IF(C42="",NA(),MATCH($B42&amp;$C42,'Smelter Look-up'!$J:$J,0))</f>
        <v>#N/A</v>
      </c>
      <c r="X42" s="191">
        <f ca="1" t="shared" si="5"/>
        <v>0</v>
      </c>
      <c r="AB42" s="235" t="str">
        <f ca="1" t="shared" si="6"/>
        <v/>
      </c>
      <c r="AC42" s="191" t="str">
        <f ca="1" t="shared" si="2"/>
        <v/>
      </c>
      <c r="AD42" s="191" t="str">
        <f ca="1" t="shared" si="3"/>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4"/>
        <v/>
      </c>
      <c r="T43" s="232" t="str">
        <f ca="1">IF(B43="","",IF(ISERROR(MATCH($J43,SorP!$B$1:$B$6261,0)),"",INDIRECT("'SorP'!$A$"&amp;MATCH($S43&amp;$J43,SorP!C:C,0))))</f>
        <v/>
      </c>
      <c r="U43" s="233"/>
      <c r="V43" s="234" t="e">
        <f ca="1">IF(C43="",NA(),MATCH($B43&amp;$C43,'Smelter Look-up'!$J:$J,0))</f>
        <v>#N/A</v>
      </c>
      <c r="X43" s="191">
        <f ca="1" t="shared" si="5"/>
        <v>0</v>
      </c>
      <c r="AB43" s="235" t="str">
        <f ca="1" t="shared" si="6"/>
        <v/>
      </c>
      <c r="AC43" s="191" t="str">
        <f ca="1" t="shared" si="2"/>
        <v/>
      </c>
      <c r="AD43" s="191" t="str">
        <f ca="1" t="shared" si="3"/>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4"/>
        <v/>
      </c>
      <c r="T44" s="232" t="str">
        <f ca="1">IF(B44="","",IF(ISERROR(MATCH($J44,SorP!$B$1:$B$6261,0)),"",INDIRECT("'SorP'!$A$"&amp;MATCH($S44&amp;$J44,SorP!C:C,0))))</f>
        <v/>
      </c>
      <c r="U44" s="233"/>
      <c r="V44" s="234" t="e">
        <f ca="1">IF(C44="",NA(),MATCH($B44&amp;$C44,'Smelter Look-up'!$J:$J,0))</f>
        <v>#N/A</v>
      </c>
      <c r="X44" s="191">
        <f ca="1" t="shared" si="5"/>
        <v>0</v>
      </c>
      <c r="AB44" s="235" t="str">
        <f ca="1" t="shared" si="6"/>
        <v/>
      </c>
      <c r="AC44" s="191" t="str">
        <f ca="1" t="shared" si="2"/>
        <v/>
      </c>
      <c r="AD44" s="191" t="str">
        <f ca="1" t="shared" si="3"/>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4"/>
        <v/>
      </c>
      <c r="T45" s="232" t="str">
        <f ca="1">IF(B45="","",IF(ISERROR(MATCH($J45,SorP!$B$1:$B$6261,0)),"",INDIRECT("'SorP'!$A$"&amp;MATCH($S45&amp;$J45,SorP!C:C,0))))</f>
        <v/>
      </c>
      <c r="U45" s="233"/>
      <c r="V45" s="234" t="e">
        <f ca="1">IF(C45="",NA(),MATCH($B45&amp;$C45,'Smelter Look-up'!$J:$J,0))</f>
        <v>#N/A</v>
      </c>
      <c r="X45" s="191">
        <f ca="1" t="shared" si="5"/>
        <v>0</v>
      </c>
      <c r="AB45" s="235" t="str">
        <f ca="1" t="shared" si="6"/>
        <v/>
      </c>
      <c r="AC45" s="191" t="str">
        <f ca="1" t="shared" si="2"/>
        <v/>
      </c>
      <c r="AD45" s="191" t="str">
        <f ca="1" t="shared" si="3"/>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4"/>
        <v/>
      </c>
      <c r="T46" s="232" t="str">
        <f ca="1">IF(B46="","",IF(ISERROR(MATCH($J46,SorP!$B$1:$B$6261,0)),"",INDIRECT("'SorP'!$A$"&amp;MATCH($S46&amp;$J46,SorP!C:C,0))))</f>
        <v/>
      </c>
      <c r="U46" s="233"/>
      <c r="V46" s="234" t="e">
        <f ca="1">IF(C46="",NA(),MATCH($B46&amp;$C46,'Smelter Look-up'!$J:$J,0))</f>
        <v>#N/A</v>
      </c>
      <c r="X46" s="191">
        <f ca="1" t="shared" si="5"/>
        <v>0</v>
      </c>
      <c r="AB46" s="235" t="str">
        <f ca="1" t="shared" si="6"/>
        <v/>
      </c>
      <c r="AC46" s="191" t="str">
        <f ca="1" t="shared" si="2"/>
        <v/>
      </c>
      <c r="AD46" s="191" t="str">
        <f ca="1" t="shared" si="3"/>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4"/>
        <v/>
      </c>
      <c r="T47" s="232" t="str">
        <f ca="1">IF(B47="","",IF(ISERROR(MATCH($J47,SorP!$B$1:$B$6261,0)),"",INDIRECT("'SorP'!$A$"&amp;MATCH($S47&amp;$J47,SorP!C:C,0))))</f>
        <v/>
      </c>
      <c r="U47" s="233"/>
      <c r="V47" s="234" t="e">
        <f ca="1">IF(C47="",NA(),MATCH($B47&amp;$C47,'Smelter Look-up'!$J:$J,0))</f>
        <v>#N/A</v>
      </c>
      <c r="X47" s="191">
        <f ca="1" t="shared" si="5"/>
        <v>0</v>
      </c>
      <c r="AB47" s="235" t="str">
        <f ca="1" t="shared" si="6"/>
        <v/>
      </c>
      <c r="AC47" s="191" t="str">
        <f ca="1" t="shared" si="2"/>
        <v/>
      </c>
      <c r="AD47" s="191" t="str">
        <f ca="1" t="shared" si="3"/>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4"/>
        <v/>
      </c>
      <c r="T48" s="232" t="str">
        <f ca="1">IF(B48="","",IF(ISERROR(MATCH($J48,SorP!$B$1:$B$6261,0)),"",INDIRECT("'SorP'!$A$"&amp;MATCH($S48&amp;$J48,SorP!C:C,0))))</f>
        <v/>
      </c>
      <c r="U48" s="233"/>
      <c r="V48" s="234" t="e">
        <f ca="1">IF(C48="",NA(),MATCH($B48&amp;$C48,'Smelter Look-up'!$J:$J,0))</f>
        <v>#N/A</v>
      </c>
      <c r="X48" s="191">
        <f ca="1" t="shared" si="5"/>
        <v>0</v>
      </c>
      <c r="AB48" s="235" t="str">
        <f ca="1" t="shared" si="6"/>
        <v/>
      </c>
      <c r="AC48" s="191" t="str">
        <f ca="1" t="shared" si="2"/>
        <v/>
      </c>
      <c r="AD48" s="191" t="str">
        <f ca="1" t="shared" si="3"/>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4"/>
        <v/>
      </c>
      <c r="T49" s="232" t="str">
        <f ca="1">IF(B49="","",IF(ISERROR(MATCH($J49,SorP!$B$1:$B$6261,0)),"",INDIRECT("'SorP'!$A$"&amp;MATCH($S49&amp;$J49,SorP!C:C,0))))</f>
        <v/>
      </c>
      <c r="U49" s="233"/>
      <c r="V49" s="234" t="e">
        <f ca="1">IF(C49="",NA(),MATCH($B49&amp;$C49,'Smelter Look-up'!$J:$J,0))</f>
        <v>#N/A</v>
      </c>
      <c r="X49" s="191">
        <f ca="1" t="shared" si="5"/>
        <v>0</v>
      </c>
      <c r="AB49" s="235" t="str">
        <f ca="1" t="shared" si="6"/>
        <v/>
      </c>
      <c r="AC49" s="191" t="str">
        <f ca="1" t="shared" si="2"/>
        <v/>
      </c>
      <c r="AD49" s="191" t="str">
        <f ca="1" t="shared" si="3"/>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4"/>
        <v/>
      </c>
      <c r="T50" s="232" t="str">
        <f ca="1">IF(B50="","",IF(ISERROR(MATCH($J50,SorP!$B$1:$B$6261,0)),"",INDIRECT("'SorP'!$A$"&amp;MATCH($S50&amp;$J50,SorP!C:C,0))))</f>
        <v/>
      </c>
      <c r="U50" s="233"/>
      <c r="V50" s="234" t="e">
        <f ca="1">IF(C50="",NA(),MATCH($B50&amp;$C50,'Smelter Look-up'!$J:$J,0))</f>
        <v>#N/A</v>
      </c>
      <c r="X50" s="191">
        <f ca="1" t="shared" si="5"/>
        <v>0</v>
      </c>
      <c r="AB50" s="235" t="str">
        <f ca="1" t="shared" si="6"/>
        <v/>
      </c>
      <c r="AC50" s="191" t="str">
        <f ca="1" t="shared" si="2"/>
        <v/>
      </c>
      <c r="AD50" s="191" t="str">
        <f ca="1" t="shared" si="3"/>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4"/>
        <v/>
      </c>
      <c r="T51" s="232" t="str">
        <f ca="1">IF(B51="","",IF(ISERROR(MATCH($J51,SorP!$B$1:$B$6261,0)),"",INDIRECT("'SorP'!$A$"&amp;MATCH($S51&amp;$J51,SorP!C:C,0))))</f>
        <v/>
      </c>
      <c r="U51" s="233"/>
      <c r="V51" s="234" t="e">
        <f ca="1">IF(C51="",NA(),MATCH($B51&amp;$C51,'Smelter Look-up'!$J:$J,0))</f>
        <v>#N/A</v>
      </c>
      <c r="X51" s="191">
        <f ca="1" t="shared" si="5"/>
        <v>0</v>
      </c>
      <c r="AB51" s="235" t="str">
        <f ca="1" t="shared" si="6"/>
        <v/>
      </c>
      <c r="AC51" s="191" t="str">
        <f ca="1" t="shared" si="2"/>
        <v/>
      </c>
      <c r="AD51" s="191" t="str">
        <f ca="1" t="shared" si="3"/>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4"/>
        <v/>
      </c>
      <c r="T52" s="232" t="str">
        <f ca="1">IF(B52="","",IF(ISERROR(MATCH($J52,SorP!$B$1:$B$6261,0)),"",INDIRECT("'SorP'!$A$"&amp;MATCH($S52&amp;$J52,SorP!C:C,0))))</f>
        <v/>
      </c>
      <c r="U52" s="233"/>
      <c r="V52" s="234" t="e">
        <f ca="1">IF(C52="",NA(),MATCH($B52&amp;$C52,'Smelter Look-up'!$J:$J,0))</f>
        <v>#N/A</v>
      </c>
      <c r="X52" s="191">
        <f ca="1" t="shared" si="5"/>
        <v>0</v>
      </c>
      <c r="AB52" s="235" t="str">
        <f ca="1" t="shared" si="6"/>
        <v/>
      </c>
      <c r="AC52" s="191" t="str">
        <f ca="1" t="shared" si="2"/>
        <v/>
      </c>
      <c r="AD52" s="191" t="str">
        <f ca="1" t="shared" si="3"/>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4"/>
        <v/>
      </c>
      <c r="T53" s="232" t="str">
        <f ca="1">IF(B53="","",IF(ISERROR(MATCH($J53,SorP!$B$1:$B$6261,0)),"",INDIRECT("'SorP'!$A$"&amp;MATCH($S53&amp;$J53,SorP!C:C,0))))</f>
        <v/>
      </c>
      <c r="U53" s="233"/>
      <c r="V53" s="234" t="e">
        <f ca="1">IF(C53="",NA(),MATCH($B53&amp;$C53,'Smelter Look-up'!$J:$J,0))</f>
        <v>#N/A</v>
      </c>
      <c r="X53" s="191">
        <f ca="1" t="shared" si="5"/>
        <v>0</v>
      </c>
      <c r="AB53" s="235" t="str">
        <f ca="1" t="shared" si="6"/>
        <v/>
      </c>
      <c r="AC53" s="191" t="str">
        <f ca="1" t="shared" si="2"/>
        <v/>
      </c>
      <c r="AD53" s="191" t="str">
        <f ca="1" t="shared" si="3"/>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4"/>
        <v/>
      </c>
      <c r="T54" s="232" t="str">
        <f ca="1">IF(B54="","",IF(ISERROR(MATCH($J54,SorP!$B$1:$B$6261,0)),"",INDIRECT("'SorP'!$A$"&amp;MATCH($S54&amp;$J54,SorP!C:C,0))))</f>
        <v/>
      </c>
      <c r="U54" s="233"/>
      <c r="V54" s="234" t="e">
        <f ca="1">IF(C54="",NA(),MATCH($B54&amp;$C54,'Smelter Look-up'!$J:$J,0))</f>
        <v>#N/A</v>
      </c>
      <c r="X54" s="191">
        <f ca="1" t="shared" si="5"/>
        <v>0</v>
      </c>
      <c r="AB54" s="235" t="str">
        <f ca="1" t="shared" si="6"/>
        <v/>
      </c>
      <c r="AC54" s="191" t="str">
        <f ca="1" t="shared" si="2"/>
        <v/>
      </c>
      <c r="AD54" s="191" t="str">
        <f ca="1" t="shared" si="3"/>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4"/>
        <v/>
      </c>
      <c r="T55" s="232" t="str">
        <f ca="1">IF(B55="","",IF(ISERROR(MATCH($J55,SorP!$B$1:$B$6261,0)),"",INDIRECT("'SorP'!$A$"&amp;MATCH($S55&amp;$J55,SorP!C:C,0))))</f>
        <v/>
      </c>
      <c r="U55" s="233"/>
      <c r="V55" s="234" t="e">
        <f ca="1">IF(C55="",NA(),MATCH($B55&amp;$C55,'Smelter Look-up'!$J:$J,0))</f>
        <v>#N/A</v>
      </c>
      <c r="X55" s="191">
        <f ca="1" t="shared" si="5"/>
        <v>0</v>
      </c>
      <c r="AB55" s="235" t="str">
        <f ca="1" t="shared" si="6"/>
        <v/>
      </c>
      <c r="AC55" s="191" t="str">
        <f ca="1" t="shared" si="2"/>
        <v/>
      </c>
      <c r="AD55" s="191" t="str">
        <f ca="1" t="shared" si="3"/>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4"/>
        <v/>
      </c>
      <c r="T56" s="232" t="str">
        <f ca="1">IF(B56="","",IF(ISERROR(MATCH($J56,SorP!$B$1:$B$6261,0)),"",INDIRECT("'SorP'!$A$"&amp;MATCH($S56&amp;$J56,SorP!C:C,0))))</f>
        <v/>
      </c>
      <c r="U56" s="233"/>
      <c r="V56" s="234" t="e">
        <f ca="1">IF(C56="",NA(),MATCH($B56&amp;$C56,'Smelter Look-up'!$J:$J,0))</f>
        <v>#N/A</v>
      </c>
      <c r="X56" s="191">
        <f ca="1" t="shared" si="5"/>
        <v>0</v>
      </c>
      <c r="AB56" s="235" t="str">
        <f ca="1" t="shared" si="6"/>
        <v/>
      </c>
      <c r="AC56" s="191" t="str">
        <f ca="1" t="shared" si="2"/>
        <v/>
      </c>
      <c r="AD56" s="191" t="str">
        <f ca="1" t="shared" si="3"/>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4"/>
        <v/>
      </c>
      <c r="T57" s="232" t="str">
        <f ca="1">IF(B57="","",IF(ISERROR(MATCH($J57,SorP!$B$1:$B$6261,0)),"",INDIRECT("'SorP'!$A$"&amp;MATCH($S57&amp;$J57,SorP!C:C,0))))</f>
        <v/>
      </c>
      <c r="U57" s="233"/>
      <c r="V57" s="234" t="e">
        <f ca="1">IF(C57="",NA(),MATCH($B57&amp;$C57,'Smelter Look-up'!$J:$J,0))</f>
        <v>#N/A</v>
      </c>
      <c r="X57" s="191">
        <f ca="1" t="shared" si="5"/>
        <v>0</v>
      </c>
      <c r="AB57" s="235" t="str">
        <f ca="1" t="shared" si="6"/>
        <v/>
      </c>
      <c r="AC57" s="191" t="str">
        <f ca="1" t="shared" si="2"/>
        <v/>
      </c>
      <c r="AD57" s="191" t="str">
        <f ca="1" t="shared" si="3"/>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4"/>
        <v/>
      </c>
      <c r="T58" s="232" t="str">
        <f ca="1">IF(B58="","",IF(ISERROR(MATCH($J58,SorP!$B$1:$B$6261,0)),"",INDIRECT("'SorP'!$A$"&amp;MATCH($S58&amp;$J58,SorP!C:C,0))))</f>
        <v/>
      </c>
      <c r="U58" s="233"/>
      <c r="V58" s="234" t="e">
        <f ca="1">IF(C58="",NA(),MATCH($B58&amp;$C58,'Smelter Look-up'!$J:$J,0))</f>
        <v>#N/A</v>
      </c>
      <c r="X58" s="191">
        <f ca="1" t="shared" si="5"/>
        <v>0</v>
      </c>
      <c r="AB58" s="235" t="str">
        <f ca="1" t="shared" si="6"/>
        <v/>
      </c>
      <c r="AC58" s="191" t="str">
        <f ca="1" t="shared" si="2"/>
        <v/>
      </c>
      <c r="AD58" s="191" t="str">
        <f ca="1" t="shared" si="3"/>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4"/>
        <v/>
      </c>
      <c r="T59" s="232" t="str">
        <f ca="1">IF(B59="","",IF(ISERROR(MATCH($J59,SorP!$B$1:$B$6261,0)),"",INDIRECT("'SorP'!$A$"&amp;MATCH($S59&amp;$J59,SorP!C:C,0))))</f>
        <v/>
      </c>
      <c r="U59" s="233"/>
      <c r="V59" s="234" t="e">
        <f ca="1">IF(C59="",NA(),MATCH($B59&amp;$C59,'Smelter Look-up'!$J:$J,0))</f>
        <v>#N/A</v>
      </c>
      <c r="X59" s="191">
        <f ca="1" t="shared" si="5"/>
        <v>0</v>
      </c>
      <c r="AB59" s="235" t="str">
        <f ca="1" t="shared" si="6"/>
        <v/>
      </c>
      <c r="AC59" s="191" t="str">
        <f ca="1" t="shared" si="2"/>
        <v/>
      </c>
      <c r="AD59" s="191" t="str">
        <f ca="1" t="shared" si="3"/>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si="4"/>
        <v/>
      </c>
      <c r="T60" s="232" t="str">
        <f ca="1">IF(B60="","",IF(ISERROR(MATCH($J60,SorP!$B$1:$B$6261,0)),"",INDIRECT("'SorP'!$A$"&amp;MATCH($S60&amp;$J60,SorP!C:C,0))))</f>
        <v/>
      </c>
      <c r="U60" s="233"/>
      <c r="V60" s="234" t="e">
        <f ca="1">IF(C60="",NA(),MATCH($B60&amp;$C60,'Smelter Look-up'!$J:$J,0))</f>
        <v>#N/A</v>
      </c>
      <c r="X60" s="191">
        <f ca="1" t="shared" si="5"/>
        <v>0</v>
      </c>
      <c r="AB60" s="235" t="str">
        <f ca="1" t="shared" si="6"/>
        <v/>
      </c>
      <c r="AC60" s="191" t="str">
        <f ca="1" t="shared" si="2"/>
        <v/>
      </c>
      <c r="AD60" s="191" t="str">
        <f ca="1" t="shared" si="3"/>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4"/>
        <v/>
      </c>
      <c r="T61" s="232" t="str">
        <f ca="1">IF(B61="","",IF(ISERROR(MATCH($J61,SorP!$B$1:$B$6261,0)),"",INDIRECT("'SorP'!$A$"&amp;MATCH($S61&amp;$J61,SorP!C:C,0))))</f>
        <v/>
      </c>
      <c r="U61" s="233"/>
      <c r="V61" s="234" t="e">
        <f ca="1">IF(C61="",NA(),MATCH($B61&amp;$C61,'Smelter Look-up'!$J:$J,0))</f>
        <v>#N/A</v>
      </c>
      <c r="X61" s="191">
        <f ca="1" t="shared" ref="X61:X124" si="7">IF(AND(C61="Smelter not listed",OR(LEN(D61)=0,LEN(E61)=0)),1,0)</f>
        <v>0</v>
      </c>
      <c r="AB61" s="235" t="str">
        <f ca="1" t="shared" si="6"/>
        <v/>
      </c>
      <c r="AC61" s="191" t="str">
        <f ca="1" t="shared" si="2"/>
        <v/>
      </c>
      <c r="AD61" s="191" t="str">
        <f ca="1" t="shared" si="3"/>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ref="S62:S125" si="8">IF(B62="","",IF(ISERROR(MATCH($E62,CL,0)),"Unknown",INDIRECT("'C'!$A$"&amp;MATCH($E62,CL,0)+1)))</f>
        <v/>
      </c>
      <c r="T62" s="232" t="str">
        <f ca="1">IF(B62="","",IF(ISERROR(MATCH($J62,SorP!$B$1:$B$6261,0)),"",INDIRECT("'SorP'!$A$"&amp;MATCH($S62&amp;$J62,SorP!C:C,0))))</f>
        <v/>
      </c>
      <c r="U62" s="233"/>
      <c r="V62" s="234" t="e">
        <f ca="1">IF(C62="",NA(),MATCH($B62&amp;$C62,'Smelter Look-up'!$J:$J,0))</f>
        <v>#N/A</v>
      </c>
      <c r="X62" s="191">
        <f ca="1" t="shared" si="7"/>
        <v>0</v>
      </c>
      <c r="AB62" s="235" t="str">
        <f ca="1" t="shared" si="6"/>
        <v/>
      </c>
      <c r="AC62" s="191" t="str">
        <f ca="1" t="shared" si="2"/>
        <v/>
      </c>
      <c r="AD62" s="191" t="str">
        <f ca="1" t="shared" si="3"/>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8"/>
        <v/>
      </c>
      <c r="T63" s="232" t="str">
        <f ca="1">IF(B63="","",IF(ISERROR(MATCH($J63,SorP!$B$1:$B$6261,0)),"",INDIRECT("'SorP'!$A$"&amp;MATCH($S63&amp;$J63,SorP!C:C,0))))</f>
        <v/>
      </c>
      <c r="U63" s="233"/>
      <c r="V63" s="234" t="e">
        <f ca="1">IF(C63="",NA(),MATCH($B63&amp;$C63,'Smelter Look-up'!$J:$J,0))</f>
        <v>#N/A</v>
      </c>
      <c r="X63" s="191">
        <f ca="1" t="shared" si="7"/>
        <v>0</v>
      </c>
      <c r="AB63" s="235" t="str">
        <f ca="1" t="shared" si="6"/>
        <v/>
      </c>
      <c r="AC63" s="191" t="str">
        <f ca="1" t="shared" si="2"/>
        <v/>
      </c>
      <c r="AD63" s="191" t="str">
        <f ca="1" t="shared" si="3"/>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8"/>
        <v/>
      </c>
      <c r="T64" s="232" t="str">
        <f ca="1">IF(B64="","",IF(ISERROR(MATCH($J64,SorP!$B$1:$B$6261,0)),"",INDIRECT("'SorP'!$A$"&amp;MATCH($S64&amp;$J64,SorP!C:C,0))))</f>
        <v/>
      </c>
      <c r="U64" s="233"/>
      <c r="V64" s="234" t="e">
        <f ca="1">IF(C64="",NA(),MATCH($B64&amp;$C64,'Smelter Look-up'!$J:$J,0))</f>
        <v>#N/A</v>
      </c>
      <c r="X64" s="191">
        <f ca="1" t="shared" si="7"/>
        <v>0</v>
      </c>
      <c r="AB64" s="235" t="str">
        <f ca="1" t="shared" si="6"/>
        <v/>
      </c>
      <c r="AC64" s="191" t="str">
        <f ca="1" t="shared" si="2"/>
        <v/>
      </c>
      <c r="AD64" s="191" t="str">
        <f ca="1" t="shared" si="3"/>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8"/>
        <v/>
      </c>
      <c r="T65" s="232" t="str">
        <f ca="1">IF(B65="","",IF(ISERROR(MATCH($J65,SorP!$B$1:$B$6261,0)),"",INDIRECT("'SorP'!$A$"&amp;MATCH($S65&amp;$J65,SorP!C:C,0))))</f>
        <v/>
      </c>
      <c r="U65" s="233"/>
      <c r="V65" s="234" t="e">
        <f ca="1">IF(C65="",NA(),MATCH($B65&amp;$C65,'Smelter Look-up'!$J:$J,0))</f>
        <v>#N/A</v>
      </c>
      <c r="X65" s="191">
        <f ca="1" t="shared" si="7"/>
        <v>0</v>
      </c>
      <c r="AB65" s="235" t="str">
        <f ca="1" t="shared" si="6"/>
        <v/>
      </c>
      <c r="AC65" s="191" t="str">
        <f ca="1" t="shared" si="2"/>
        <v/>
      </c>
      <c r="AD65" s="191" t="str">
        <f ca="1" t="shared" si="3"/>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8"/>
        <v/>
      </c>
      <c r="T66" s="232" t="str">
        <f ca="1">IF(B66="","",IF(ISERROR(MATCH($J66,SorP!$B$1:$B$6261,0)),"",INDIRECT("'SorP'!$A$"&amp;MATCH($S66&amp;$J66,SorP!C:C,0))))</f>
        <v/>
      </c>
      <c r="U66" s="233"/>
      <c r="V66" s="234" t="e">
        <f ca="1">IF(C66="",NA(),MATCH($B66&amp;$C66,'Smelter Look-up'!$J:$J,0))</f>
        <v>#N/A</v>
      </c>
      <c r="X66" s="191">
        <f ca="1" t="shared" si="7"/>
        <v>0</v>
      </c>
      <c r="AB66" s="235" t="str">
        <f ca="1" t="shared" si="6"/>
        <v/>
      </c>
      <c r="AC66" s="191" t="str">
        <f ca="1" t="shared" si="2"/>
        <v/>
      </c>
      <c r="AD66" s="191" t="str">
        <f ca="1" t="shared" si="3"/>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8"/>
        <v/>
      </c>
      <c r="T67" s="232" t="str">
        <f ca="1">IF(B67="","",IF(ISERROR(MATCH($J67,SorP!$B$1:$B$6261,0)),"",INDIRECT("'SorP'!$A$"&amp;MATCH($S67&amp;$J67,SorP!C:C,0))))</f>
        <v/>
      </c>
      <c r="U67" s="233"/>
      <c r="V67" s="234" t="e">
        <f ca="1">IF(C67="",NA(),MATCH($B67&amp;$C67,'Smelter Look-up'!$J:$J,0))</f>
        <v>#N/A</v>
      </c>
      <c r="X67" s="191">
        <f ca="1" t="shared" si="7"/>
        <v>0</v>
      </c>
      <c r="AB67" s="235" t="str">
        <f ca="1" t="shared" si="6"/>
        <v/>
      </c>
      <c r="AC67" s="191" t="str">
        <f ca="1" t="shared" si="2"/>
        <v/>
      </c>
      <c r="AD67" s="191" t="str">
        <f ca="1" t="shared" si="3"/>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8"/>
        <v/>
      </c>
      <c r="T68" s="232" t="str">
        <f ca="1">IF(B68="","",IF(ISERROR(MATCH($J68,SorP!$B$1:$B$6261,0)),"",INDIRECT("'SorP'!$A$"&amp;MATCH($S68&amp;$J68,SorP!C:C,0))))</f>
        <v/>
      </c>
      <c r="U68" s="233"/>
      <c r="V68" s="234" t="e">
        <f ca="1">IF(C68="",NA(),MATCH($B68&amp;$C68,'Smelter Look-up'!$J:$J,0))</f>
        <v>#N/A</v>
      </c>
      <c r="X68" s="191">
        <f ca="1" t="shared" si="7"/>
        <v>0</v>
      </c>
      <c r="AB68" s="235" t="str">
        <f ca="1" t="shared" ref="AB68:AB131" si="9">IF(C68="","",B68)</f>
        <v/>
      </c>
      <c r="AC68" s="191" t="str">
        <f ca="1" t="shared" ref="AC68:AC131" si="10">B68</f>
        <v/>
      </c>
      <c r="AD68" s="191" t="str">
        <f ca="1" t="shared" ref="AD68:AD131" si="11">IF(C68="Smelter not listed",D68,C68)</f>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8"/>
        <v/>
      </c>
      <c r="T69" s="232" t="str">
        <f ca="1">IF(B69="","",IF(ISERROR(MATCH($J69,SorP!$B$1:$B$6261,0)),"",INDIRECT("'SorP'!$A$"&amp;MATCH($S69&amp;$J69,SorP!C:C,0))))</f>
        <v/>
      </c>
      <c r="U69" s="233"/>
      <c r="V69" s="234" t="e">
        <f ca="1">IF(C69="",NA(),MATCH($B69&amp;$C69,'Smelter Look-up'!$J:$J,0))</f>
        <v>#N/A</v>
      </c>
      <c r="X69" s="191">
        <f ca="1" t="shared" si="7"/>
        <v>0</v>
      </c>
      <c r="AB69" s="235" t="str">
        <f ca="1" t="shared" si="9"/>
        <v/>
      </c>
      <c r="AC69" s="191" t="str">
        <f ca="1" t="shared" si="10"/>
        <v/>
      </c>
      <c r="AD69" s="191" t="str">
        <f ca="1" t="shared" si="11"/>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8"/>
        <v/>
      </c>
      <c r="T70" s="232" t="str">
        <f ca="1">IF(B70="","",IF(ISERROR(MATCH($J70,SorP!$B$1:$B$6261,0)),"",INDIRECT("'SorP'!$A$"&amp;MATCH($S70&amp;$J70,SorP!C:C,0))))</f>
        <v/>
      </c>
      <c r="U70" s="233"/>
      <c r="V70" s="234" t="e">
        <f ca="1">IF(C70="",NA(),MATCH($B70&amp;$C70,'Smelter Look-up'!$J:$J,0))</f>
        <v>#N/A</v>
      </c>
      <c r="X70" s="191">
        <f ca="1" t="shared" si="7"/>
        <v>0</v>
      </c>
      <c r="AB70" s="235" t="str">
        <f ca="1" t="shared" si="9"/>
        <v/>
      </c>
      <c r="AC70" s="191" t="str">
        <f ca="1" t="shared" si="10"/>
        <v/>
      </c>
      <c r="AD70" s="191" t="str">
        <f ca="1" t="shared" si="11"/>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8"/>
        <v/>
      </c>
      <c r="T71" s="232" t="str">
        <f ca="1">IF(B71="","",IF(ISERROR(MATCH($J71,SorP!$B$1:$B$6261,0)),"",INDIRECT("'SorP'!$A$"&amp;MATCH($S71&amp;$J71,SorP!C:C,0))))</f>
        <v/>
      </c>
      <c r="U71" s="233"/>
      <c r="V71" s="234" t="e">
        <f ca="1">IF(C71="",NA(),MATCH($B71&amp;$C71,'Smelter Look-up'!$J:$J,0))</f>
        <v>#N/A</v>
      </c>
      <c r="X71" s="191">
        <f ca="1" t="shared" si="7"/>
        <v>0</v>
      </c>
      <c r="AB71" s="235" t="str">
        <f ca="1" t="shared" si="9"/>
        <v/>
      </c>
      <c r="AC71" s="191" t="str">
        <f ca="1" t="shared" si="10"/>
        <v/>
      </c>
      <c r="AD71" s="191" t="str">
        <f ca="1" t="shared" si="11"/>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8"/>
        <v/>
      </c>
      <c r="T72" s="232" t="str">
        <f ca="1">IF(B72="","",IF(ISERROR(MATCH($J72,SorP!$B$1:$B$6261,0)),"",INDIRECT("'SorP'!$A$"&amp;MATCH($S72&amp;$J72,SorP!C:C,0))))</f>
        <v/>
      </c>
      <c r="U72" s="233"/>
      <c r="V72" s="234" t="e">
        <f ca="1">IF(C72="",NA(),MATCH($B72&amp;$C72,'Smelter Look-up'!$J:$J,0))</f>
        <v>#N/A</v>
      </c>
      <c r="X72" s="191">
        <f ca="1" t="shared" si="7"/>
        <v>0</v>
      </c>
      <c r="AB72" s="235" t="str">
        <f ca="1" t="shared" si="9"/>
        <v/>
      </c>
      <c r="AC72" s="191" t="str">
        <f ca="1" t="shared" si="10"/>
        <v/>
      </c>
      <c r="AD72" s="191" t="str">
        <f ca="1" t="shared" si="11"/>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8"/>
        <v/>
      </c>
      <c r="T73" s="232" t="str">
        <f ca="1">IF(B73="","",IF(ISERROR(MATCH($J73,SorP!$B$1:$B$6261,0)),"",INDIRECT("'SorP'!$A$"&amp;MATCH($S73&amp;$J73,SorP!C:C,0))))</f>
        <v/>
      </c>
      <c r="U73" s="233"/>
      <c r="V73" s="234" t="e">
        <f ca="1">IF(C73="",NA(),MATCH($B73&amp;$C73,'Smelter Look-up'!$J:$J,0))</f>
        <v>#N/A</v>
      </c>
      <c r="X73" s="191">
        <f ca="1" t="shared" si="7"/>
        <v>0</v>
      </c>
      <c r="AB73" s="235" t="str">
        <f ca="1" t="shared" si="9"/>
        <v/>
      </c>
      <c r="AC73" s="191" t="str">
        <f ca="1" t="shared" si="10"/>
        <v/>
      </c>
      <c r="AD73" s="191" t="str">
        <f ca="1" t="shared" si="11"/>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8"/>
        <v/>
      </c>
      <c r="T74" s="232" t="str">
        <f ca="1">IF(B74="","",IF(ISERROR(MATCH($J74,SorP!$B$1:$B$6261,0)),"",INDIRECT("'SorP'!$A$"&amp;MATCH($S74&amp;$J74,SorP!C:C,0))))</f>
        <v/>
      </c>
      <c r="U74" s="233"/>
      <c r="V74" s="234" t="e">
        <f ca="1">IF(C74="",NA(),MATCH($B74&amp;$C74,'Smelter Look-up'!$J:$J,0))</f>
        <v>#N/A</v>
      </c>
      <c r="X74" s="191">
        <f ca="1" t="shared" si="7"/>
        <v>0</v>
      </c>
      <c r="AB74" s="235" t="str">
        <f ca="1" t="shared" si="9"/>
        <v/>
      </c>
      <c r="AC74" s="191" t="str">
        <f ca="1" t="shared" si="10"/>
        <v/>
      </c>
      <c r="AD74" s="191" t="str">
        <f ca="1" t="shared" si="11"/>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8"/>
        <v/>
      </c>
      <c r="T75" s="232" t="str">
        <f ca="1">IF(B75="","",IF(ISERROR(MATCH($J75,SorP!$B$1:$B$6261,0)),"",INDIRECT("'SorP'!$A$"&amp;MATCH($S75&amp;$J75,SorP!C:C,0))))</f>
        <v/>
      </c>
      <c r="U75" s="233"/>
      <c r="V75" s="234" t="e">
        <f ca="1">IF(C75="",NA(),MATCH($B75&amp;$C75,'Smelter Look-up'!$J:$J,0))</f>
        <v>#N/A</v>
      </c>
      <c r="X75" s="191">
        <f ca="1" t="shared" si="7"/>
        <v>0</v>
      </c>
      <c r="AB75" s="235" t="str">
        <f ca="1" t="shared" si="9"/>
        <v/>
      </c>
      <c r="AC75" s="191" t="str">
        <f ca="1" t="shared" si="10"/>
        <v/>
      </c>
      <c r="AD75" s="191" t="str">
        <f ca="1" t="shared" si="11"/>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8"/>
        <v/>
      </c>
      <c r="T76" s="232" t="str">
        <f ca="1">IF(B76="","",IF(ISERROR(MATCH($J76,SorP!$B$1:$B$6261,0)),"",INDIRECT("'SorP'!$A$"&amp;MATCH($S76&amp;$J76,SorP!C:C,0))))</f>
        <v/>
      </c>
      <c r="U76" s="233"/>
      <c r="V76" s="234" t="e">
        <f ca="1">IF(C76="",NA(),MATCH($B76&amp;$C76,'Smelter Look-up'!$J:$J,0))</f>
        <v>#N/A</v>
      </c>
      <c r="X76" s="191">
        <f ca="1" t="shared" si="7"/>
        <v>0</v>
      </c>
      <c r="AB76" s="235" t="str">
        <f ca="1" t="shared" si="9"/>
        <v/>
      </c>
      <c r="AC76" s="191" t="str">
        <f ca="1" t="shared" si="10"/>
        <v/>
      </c>
      <c r="AD76" s="191" t="str">
        <f ca="1" t="shared" si="11"/>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8"/>
        <v/>
      </c>
      <c r="T77" s="232" t="str">
        <f ca="1">IF(B77="","",IF(ISERROR(MATCH($J77,SorP!$B$1:$B$6261,0)),"",INDIRECT("'SorP'!$A$"&amp;MATCH($S77&amp;$J77,SorP!C:C,0))))</f>
        <v/>
      </c>
      <c r="U77" s="233"/>
      <c r="V77" s="234" t="e">
        <f ca="1">IF(C77="",NA(),MATCH($B77&amp;$C77,'Smelter Look-up'!$J:$J,0))</f>
        <v>#N/A</v>
      </c>
      <c r="X77" s="191">
        <f ca="1" t="shared" si="7"/>
        <v>0</v>
      </c>
      <c r="AB77" s="235" t="str">
        <f ca="1" t="shared" si="9"/>
        <v/>
      </c>
      <c r="AC77" s="191" t="str">
        <f ca="1" t="shared" si="10"/>
        <v/>
      </c>
      <c r="AD77" s="191" t="str">
        <f ca="1" t="shared" si="11"/>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8"/>
        <v/>
      </c>
      <c r="T78" s="232" t="str">
        <f ca="1">IF(B78="","",IF(ISERROR(MATCH($J78,SorP!$B$1:$B$6261,0)),"",INDIRECT("'SorP'!$A$"&amp;MATCH($S78&amp;$J78,SorP!C:C,0))))</f>
        <v/>
      </c>
      <c r="U78" s="233"/>
      <c r="V78" s="234" t="e">
        <f ca="1">IF(C78="",NA(),MATCH($B78&amp;$C78,'Smelter Look-up'!$J:$J,0))</f>
        <v>#N/A</v>
      </c>
      <c r="X78" s="191">
        <f ca="1" t="shared" si="7"/>
        <v>0</v>
      </c>
      <c r="AB78" s="235" t="str">
        <f ca="1" t="shared" si="9"/>
        <v/>
      </c>
      <c r="AC78" s="191" t="str">
        <f ca="1" t="shared" si="10"/>
        <v/>
      </c>
      <c r="AD78" s="191" t="str">
        <f ca="1" t="shared" si="11"/>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8"/>
        <v/>
      </c>
      <c r="T79" s="232" t="str">
        <f ca="1">IF(B79="","",IF(ISERROR(MATCH($J79,SorP!$B$1:$B$6261,0)),"",INDIRECT("'SorP'!$A$"&amp;MATCH($S79&amp;$J79,SorP!C:C,0))))</f>
        <v/>
      </c>
      <c r="U79" s="233"/>
      <c r="V79" s="234" t="e">
        <f ca="1">IF(C79="",NA(),MATCH($B79&amp;$C79,'Smelter Look-up'!$J:$J,0))</f>
        <v>#N/A</v>
      </c>
      <c r="X79" s="191">
        <f ca="1" t="shared" si="7"/>
        <v>0</v>
      </c>
      <c r="AB79" s="235" t="str">
        <f ca="1" t="shared" si="9"/>
        <v/>
      </c>
      <c r="AC79" s="191" t="str">
        <f ca="1" t="shared" si="10"/>
        <v/>
      </c>
      <c r="AD79" s="191" t="str">
        <f ca="1" t="shared" si="11"/>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8"/>
        <v/>
      </c>
      <c r="T80" s="232" t="str">
        <f ca="1">IF(B80="","",IF(ISERROR(MATCH($J80,SorP!$B$1:$B$6261,0)),"",INDIRECT("'SorP'!$A$"&amp;MATCH($S80&amp;$J80,SorP!C:C,0))))</f>
        <v/>
      </c>
      <c r="U80" s="233"/>
      <c r="V80" s="234" t="e">
        <f ca="1">IF(C80="",NA(),MATCH($B80&amp;$C80,'Smelter Look-up'!$J:$J,0))</f>
        <v>#N/A</v>
      </c>
      <c r="X80" s="191">
        <f ca="1" t="shared" si="7"/>
        <v>0</v>
      </c>
      <c r="AB80" s="235" t="str">
        <f ca="1" t="shared" si="9"/>
        <v/>
      </c>
      <c r="AC80" s="191" t="str">
        <f ca="1" t="shared" si="10"/>
        <v/>
      </c>
      <c r="AD80" s="191" t="str">
        <f ca="1" t="shared" si="11"/>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8"/>
        <v/>
      </c>
      <c r="T81" s="232" t="str">
        <f ca="1">IF(B81="","",IF(ISERROR(MATCH($J81,SorP!$B$1:$B$6261,0)),"",INDIRECT("'SorP'!$A$"&amp;MATCH($S81&amp;$J81,SorP!C:C,0))))</f>
        <v/>
      </c>
      <c r="U81" s="233"/>
      <c r="V81" s="234" t="e">
        <f ca="1">IF(C81="",NA(),MATCH($B81&amp;$C81,'Smelter Look-up'!$J:$J,0))</f>
        <v>#N/A</v>
      </c>
      <c r="X81" s="191">
        <f ca="1" t="shared" si="7"/>
        <v>0</v>
      </c>
      <c r="AB81" s="235" t="str">
        <f ca="1" t="shared" si="9"/>
        <v/>
      </c>
      <c r="AC81" s="191" t="str">
        <f ca="1" t="shared" si="10"/>
        <v/>
      </c>
      <c r="AD81" s="191" t="str">
        <f ca="1" t="shared" si="11"/>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8"/>
        <v/>
      </c>
      <c r="T82" s="232" t="str">
        <f ca="1">IF(B82="","",IF(ISERROR(MATCH($J82,SorP!$B$1:$B$6261,0)),"",INDIRECT("'SorP'!$A$"&amp;MATCH($S82&amp;$J82,SorP!C:C,0))))</f>
        <v/>
      </c>
      <c r="U82" s="233"/>
      <c r="V82" s="234" t="e">
        <f ca="1">IF(C82="",NA(),MATCH($B82&amp;$C82,'Smelter Look-up'!$J:$J,0))</f>
        <v>#N/A</v>
      </c>
      <c r="X82" s="191">
        <f ca="1" t="shared" si="7"/>
        <v>0</v>
      </c>
      <c r="AB82" s="235" t="str">
        <f ca="1" t="shared" si="9"/>
        <v/>
      </c>
      <c r="AC82" s="191" t="str">
        <f ca="1" t="shared" si="10"/>
        <v/>
      </c>
      <c r="AD82" s="191" t="str">
        <f ca="1" t="shared" si="11"/>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8"/>
        <v/>
      </c>
      <c r="T83" s="232" t="str">
        <f ca="1">IF(B83="","",IF(ISERROR(MATCH($J83,SorP!$B$1:$B$6261,0)),"",INDIRECT("'SorP'!$A$"&amp;MATCH($S83&amp;$J83,SorP!C:C,0))))</f>
        <v/>
      </c>
      <c r="U83" s="233"/>
      <c r="V83" s="234" t="e">
        <f ca="1">IF(C83="",NA(),MATCH($B83&amp;$C83,'Smelter Look-up'!$J:$J,0))</f>
        <v>#N/A</v>
      </c>
      <c r="X83" s="191">
        <f ca="1" t="shared" si="7"/>
        <v>0</v>
      </c>
      <c r="AB83" s="235" t="str">
        <f ca="1" t="shared" si="9"/>
        <v/>
      </c>
      <c r="AC83" s="191" t="str">
        <f ca="1" t="shared" si="10"/>
        <v/>
      </c>
      <c r="AD83" s="191" t="str">
        <f ca="1" t="shared" si="11"/>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8"/>
        <v/>
      </c>
      <c r="T84" s="232" t="str">
        <f ca="1">IF(B84="","",IF(ISERROR(MATCH($J84,SorP!$B$1:$B$6261,0)),"",INDIRECT("'SorP'!$A$"&amp;MATCH($S84&amp;$J84,SorP!C:C,0))))</f>
        <v/>
      </c>
      <c r="U84" s="233"/>
      <c r="V84" s="234" t="e">
        <f ca="1">IF(C84="",NA(),MATCH($B84&amp;$C84,'Smelter Look-up'!$J:$J,0))</f>
        <v>#N/A</v>
      </c>
      <c r="X84" s="191">
        <f ca="1" t="shared" si="7"/>
        <v>0</v>
      </c>
      <c r="AB84" s="235" t="str">
        <f ca="1" t="shared" si="9"/>
        <v/>
      </c>
      <c r="AC84" s="191" t="str">
        <f ca="1" t="shared" si="10"/>
        <v/>
      </c>
      <c r="AD84" s="191" t="str">
        <f ca="1" t="shared" si="11"/>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8"/>
        <v/>
      </c>
      <c r="T85" s="232" t="str">
        <f ca="1">IF(B85="","",IF(ISERROR(MATCH($J85,SorP!$B$1:$B$6261,0)),"",INDIRECT("'SorP'!$A$"&amp;MATCH($S85&amp;$J85,SorP!C:C,0))))</f>
        <v/>
      </c>
      <c r="U85" s="233"/>
      <c r="V85" s="234" t="e">
        <f ca="1">IF(C85="",NA(),MATCH($B85&amp;$C85,'Smelter Look-up'!$J:$J,0))</f>
        <v>#N/A</v>
      </c>
      <c r="X85" s="191">
        <f ca="1" t="shared" si="7"/>
        <v>0</v>
      </c>
      <c r="AB85" s="235" t="str">
        <f ca="1" t="shared" si="9"/>
        <v/>
      </c>
      <c r="AC85" s="191" t="str">
        <f ca="1" t="shared" si="10"/>
        <v/>
      </c>
      <c r="AD85" s="191" t="str">
        <f ca="1" t="shared" si="11"/>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8"/>
        <v/>
      </c>
      <c r="T86" s="232" t="str">
        <f ca="1">IF(B86="","",IF(ISERROR(MATCH($J86,SorP!$B$1:$B$6261,0)),"",INDIRECT("'SorP'!$A$"&amp;MATCH($S86&amp;$J86,SorP!C:C,0))))</f>
        <v/>
      </c>
      <c r="U86" s="233"/>
      <c r="V86" s="234" t="e">
        <f ca="1">IF(C86="",NA(),MATCH($B86&amp;$C86,'Smelter Look-up'!$J:$J,0))</f>
        <v>#N/A</v>
      </c>
      <c r="X86" s="191">
        <f ca="1" t="shared" si="7"/>
        <v>0</v>
      </c>
      <c r="AB86" s="235" t="str">
        <f ca="1" t="shared" si="9"/>
        <v/>
      </c>
      <c r="AC86" s="191" t="str">
        <f ca="1" t="shared" si="10"/>
        <v/>
      </c>
      <c r="AD86" s="191" t="str">
        <f ca="1" t="shared" si="11"/>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8"/>
        <v/>
      </c>
      <c r="T87" s="232" t="str">
        <f ca="1">IF(B87="","",IF(ISERROR(MATCH($J87,SorP!$B$1:$B$6261,0)),"",INDIRECT("'SorP'!$A$"&amp;MATCH($S87&amp;$J87,SorP!C:C,0))))</f>
        <v/>
      </c>
      <c r="U87" s="233"/>
      <c r="V87" s="234" t="e">
        <f ca="1">IF(C87="",NA(),MATCH($B87&amp;$C87,'Smelter Look-up'!$J:$J,0))</f>
        <v>#N/A</v>
      </c>
      <c r="X87" s="191">
        <f ca="1" t="shared" si="7"/>
        <v>0</v>
      </c>
      <c r="AB87" s="235" t="str">
        <f ca="1" t="shared" si="9"/>
        <v/>
      </c>
      <c r="AC87" s="191" t="str">
        <f ca="1" t="shared" si="10"/>
        <v/>
      </c>
      <c r="AD87" s="191" t="str">
        <f ca="1" t="shared" si="11"/>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8"/>
        <v/>
      </c>
      <c r="T88" s="232" t="str">
        <f ca="1">IF(B88="","",IF(ISERROR(MATCH($J88,SorP!$B$1:$B$6261,0)),"",INDIRECT("'SorP'!$A$"&amp;MATCH($S88&amp;$J88,SorP!C:C,0))))</f>
        <v/>
      </c>
      <c r="U88" s="233"/>
      <c r="V88" s="234" t="e">
        <f ca="1">IF(C88="",NA(),MATCH($B88&amp;$C88,'Smelter Look-up'!$J:$J,0))</f>
        <v>#N/A</v>
      </c>
      <c r="X88" s="191">
        <f ca="1" t="shared" si="7"/>
        <v>0</v>
      </c>
      <c r="AB88" s="235" t="str">
        <f ca="1" t="shared" si="9"/>
        <v/>
      </c>
      <c r="AC88" s="191" t="str">
        <f ca="1" t="shared" si="10"/>
        <v/>
      </c>
      <c r="AD88" s="191" t="str">
        <f ca="1" t="shared" si="11"/>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8"/>
        <v/>
      </c>
      <c r="T89" s="232" t="str">
        <f ca="1">IF(B89="","",IF(ISERROR(MATCH($J89,SorP!$B$1:$B$6261,0)),"",INDIRECT("'SorP'!$A$"&amp;MATCH($S89&amp;$J89,SorP!C:C,0))))</f>
        <v/>
      </c>
      <c r="U89" s="233"/>
      <c r="V89" s="234" t="e">
        <f ca="1">IF(C89="",NA(),MATCH($B89&amp;$C89,'Smelter Look-up'!$J:$J,0))</f>
        <v>#N/A</v>
      </c>
      <c r="X89" s="191">
        <f ca="1" t="shared" si="7"/>
        <v>0</v>
      </c>
      <c r="AB89" s="235" t="str">
        <f ca="1" t="shared" si="9"/>
        <v/>
      </c>
      <c r="AC89" s="191" t="str">
        <f ca="1" t="shared" si="10"/>
        <v/>
      </c>
      <c r="AD89" s="191" t="str">
        <f ca="1" t="shared" si="11"/>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8"/>
        <v/>
      </c>
      <c r="T90" s="232" t="str">
        <f ca="1">IF(B90="","",IF(ISERROR(MATCH($J90,SorP!$B$1:$B$6261,0)),"",INDIRECT("'SorP'!$A$"&amp;MATCH($S90&amp;$J90,SorP!C:C,0))))</f>
        <v/>
      </c>
      <c r="U90" s="233"/>
      <c r="V90" s="234" t="e">
        <f ca="1">IF(C90="",NA(),MATCH($B90&amp;$C90,'Smelter Look-up'!$J:$J,0))</f>
        <v>#N/A</v>
      </c>
      <c r="X90" s="191">
        <f ca="1" t="shared" si="7"/>
        <v>0</v>
      </c>
      <c r="AB90" s="235" t="str">
        <f ca="1" t="shared" si="9"/>
        <v/>
      </c>
      <c r="AC90" s="191" t="str">
        <f ca="1" t="shared" si="10"/>
        <v/>
      </c>
      <c r="AD90" s="191" t="str">
        <f ca="1" t="shared" si="11"/>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8"/>
        <v/>
      </c>
      <c r="T91" s="232" t="str">
        <f ca="1">IF(B91="","",IF(ISERROR(MATCH($J91,SorP!$B$1:$B$6261,0)),"",INDIRECT("'SorP'!$A$"&amp;MATCH($S91&amp;$J91,SorP!C:C,0))))</f>
        <v/>
      </c>
      <c r="U91" s="233"/>
      <c r="V91" s="234" t="e">
        <f ca="1">IF(C91="",NA(),MATCH($B91&amp;$C91,'Smelter Look-up'!$J:$J,0))</f>
        <v>#N/A</v>
      </c>
      <c r="X91" s="191">
        <f ca="1" t="shared" si="7"/>
        <v>0</v>
      </c>
      <c r="AB91" s="235" t="str">
        <f ca="1" t="shared" si="9"/>
        <v/>
      </c>
      <c r="AC91" s="191" t="str">
        <f ca="1" t="shared" si="10"/>
        <v/>
      </c>
      <c r="AD91" s="191" t="str">
        <f ca="1" t="shared" si="11"/>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8"/>
        <v/>
      </c>
      <c r="T92" s="232" t="str">
        <f ca="1">IF(B92="","",IF(ISERROR(MATCH($J92,SorP!$B$1:$B$6261,0)),"",INDIRECT("'SorP'!$A$"&amp;MATCH($S92&amp;$J92,SorP!C:C,0))))</f>
        <v/>
      </c>
      <c r="U92" s="233"/>
      <c r="V92" s="234" t="e">
        <f ca="1">IF(C92="",NA(),MATCH($B92&amp;$C92,'Smelter Look-up'!$J:$J,0))</f>
        <v>#N/A</v>
      </c>
      <c r="X92" s="191">
        <f ca="1" t="shared" si="7"/>
        <v>0</v>
      </c>
      <c r="AB92" s="235" t="str">
        <f ca="1" t="shared" si="9"/>
        <v/>
      </c>
      <c r="AC92" s="191" t="str">
        <f ca="1" t="shared" si="10"/>
        <v/>
      </c>
      <c r="AD92" s="191" t="str">
        <f ca="1" t="shared" si="11"/>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8"/>
        <v/>
      </c>
      <c r="T93" s="232" t="str">
        <f ca="1">IF(B93="","",IF(ISERROR(MATCH($J93,SorP!$B$1:$B$6261,0)),"",INDIRECT("'SorP'!$A$"&amp;MATCH($S93&amp;$J93,SorP!C:C,0))))</f>
        <v/>
      </c>
      <c r="U93" s="233"/>
      <c r="V93" s="234" t="e">
        <f ca="1">IF(C93="",NA(),MATCH($B93&amp;$C93,'Smelter Look-up'!$J:$J,0))</f>
        <v>#N/A</v>
      </c>
      <c r="X93" s="191">
        <f ca="1" t="shared" si="7"/>
        <v>0</v>
      </c>
      <c r="AB93" s="235" t="str">
        <f ca="1" t="shared" si="9"/>
        <v/>
      </c>
      <c r="AC93" s="191" t="str">
        <f ca="1" t="shared" si="10"/>
        <v/>
      </c>
      <c r="AD93" s="191" t="str">
        <f ca="1" t="shared" si="11"/>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8"/>
        <v/>
      </c>
      <c r="T94" s="232" t="str">
        <f ca="1">IF(B94="","",IF(ISERROR(MATCH($J94,SorP!$B$1:$B$6261,0)),"",INDIRECT("'SorP'!$A$"&amp;MATCH($S94&amp;$J94,SorP!C:C,0))))</f>
        <v/>
      </c>
      <c r="U94" s="233"/>
      <c r="V94" s="234" t="e">
        <f ca="1">IF(C94="",NA(),MATCH($B94&amp;$C94,'Smelter Look-up'!$J:$J,0))</f>
        <v>#N/A</v>
      </c>
      <c r="X94" s="191">
        <f ca="1" t="shared" si="7"/>
        <v>0</v>
      </c>
      <c r="AB94" s="235" t="str">
        <f ca="1" t="shared" si="9"/>
        <v/>
      </c>
      <c r="AC94" s="191" t="str">
        <f ca="1" t="shared" si="10"/>
        <v/>
      </c>
      <c r="AD94" s="191" t="str">
        <f ca="1" t="shared" si="11"/>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8"/>
        <v/>
      </c>
      <c r="T95" s="232" t="str">
        <f ca="1">IF(B95="","",IF(ISERROR(MATCH($J95,SorP!$B$1:$B$6261,0)),"",INDIRECT("'SorP'!$A$"&amp;MATCH($S95&amp;$J95,SorP!C:C,0))))</f>
        <v/>
      </c>
      <c r="U95" s="233"/>
      <c r="V95" s="234" t="e">
        <f ca="1">IF(C95="",NA(),MATCH($B95&amp;$C95,'Smelter Look-up'!$J:$J,0))</f>
        <v>#N/A</v>
      </c>
      <c r="X95" s="191">
        <f ca="1" t="shared" si="7"/>
        <v>0</v>
      </c>
      <c r="AB95" s="235" t="str">
        <f ca="1" t="shared" si="9"/>
        <v/>
      </c>
      <c r="AC95" s="191" t="str">
        <f ca="1" t="shared" si="10"/>
        <v/>
      </c>
      <c r="AD95" s="191" t="str">
        <f ca="1" t="shared" si="11"/>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8"/>
        <v/>
      </c>
      <c r="T96" s="232" t="str">
        <f ca="1">IF(B96="","",IF(ISERROR(MATCH($J96,SorP!$B$1:$B$6261,0)),"",INDIRECT("'SorP'!$A$"&amp;MATCH($S96&amp;$J96,SorP!C:C,0))))</f>
        <v/>
      </c>
      <c r="U96" s="233"/>
      <c r="V96" s="234" t="e">
        <f ca="1">IF(C96="",NA(),MATCH($B96&amp;$C96,'Smelter Look-up'!$J:$J,0))</f>
        <v>#N/A</v>
      </c>
      <c r="X96" s="191">
        <f ca="1" t="shared" si="7"/>
        <v>0</v>
      </c>
      <c r="AB96" s="235" t="str">
        <f ca="1" t="shared" si="9"/>
        <v/>
      </c>
      <c r="AC96" s="191" t="str">
        <f ca="1" t="shared" si="10"/>
        <v/>
      </c>
      <c r="AD96" s="191" t="str">
        <f ca="1" t="shared" si="11"/>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8"/>
        <v/>
      </c>
      <c r="T97" s="232" t="str">
        <f ca="1">IF(B97="","",IF(ISERROR(MATCH($J97,SorP!$B$1:$B$6261,0)),"",INDIRECT("'SorP'!$A$"&amp;MATCH($S97&amp;$J97,SorP!C:C,0))))</f>
        <v/>
      </c>
      <c r="U97" s="233"/>
      <c r="V97" s="234" t="e">
        <f ca="1">IF(C97="",NA(),MATCH($B97&amp;$C97,'Smelter Look-up'!$J:$J,0))</f>
        <v>#N/A</v>
      </c>
      <c r="X97" s="191">
        <f ca="1" t="shared" si="7"/>
        <v>0</v>
      </c>
      <c r="AB97" s="235" t="str">
        <f ca="1" t="shared" si="9"/>
        <v/>
      </c>
      <c r="AC97" s="191" t="str">
        <f ca="1" t="shared" si="10"/>
        <v/>
      </c>
      <c r="AD97" s="191" t="str">
        <f ca="1" t="shared" si="11"/>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8"/>
        <v/>
      </c>
      <c r="T98" s="232" t="str">
        <f ca="1">IF(B98="","",IF(ISERROR(MATCH($J98,SorP!$B$1:$B$6261,0)),"",INDIRECT("'SorP'!$A$"&amp;MATCH($S98&amp;$J98,SorP!C:C,0))))</f>
        <v/>
      </c>
      <c r="U98" s="233"/>
      <c r="V98" s="234" t="e">
        <f ca="1">IF(C98="",NA(),MATCH($B98&amp;$C98,'Smelter Look-up'!$J:$J,0))</f>
        <v>#N/A</v>
      </c>
      <c r="X98" s="191">
        <f ca="1" t="shared" si="7"/>
        <v>0</v>
      </c>
      <c r="AB98" s="235" t="str">
        <f ca="1" t="shared" si="9"/>
        <v/>
      </c>
      <c r="AC98" s="191" t="str">
        <f ca="1" t="shared" si="10"/>
        <v/>
      </c>
      <c r="AD98" s="191" t="str">
        <f ca="1" t="shared" si="11"/>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8"/>
        <v/>
      </c>
      <c r="T99" s="232" t="str">
        <f ca="1">IF(B99="","",IF(ISERROR(MATCH($J99,SorP!$B$1:$B$6261,0)),"",INDIRECT("'SorP'!$A$"&amp;MATCH($S99&amp;$J99,SorP!C:C,0))))</f>
        <v/>
      </c>
      <c r="U99" s="233"/>
      <c r="V99" s="234" t="e">
        <f ca="1">IF(C99="",NA(),MATCH($B99&amp;$C99,'Smelter Look-up'!$J:$J,0))</f>
        <v>#N/A</v>
      </c>
      <c r="X99" s="191">
        <f ca="1" t="shared" si="7"/>
        <v>0</v>
      </c>
      <c r="AB99" s="235" t="str">
        <f ca="1" t="shared" si="9"/>
        <v/>
      </c>
      <c r="AC99" s="191" t="str">
        <f ca="1" t="shared" si="10"/>
        <v/>
      </c>
      <c r="AD99" s="191" t="str">
        <f ca="1" t="shared" si="11"/>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8"/>
        <v/>
      </c>
      <c r="T100" s="232" t="str">
        <f ca="1">IF(B100="","",IF(ISERROR(MATCH($J100,SorP!$B$1:$B$6261,0)),"",INDIRECT("'SorP'!$A$"&amp;MATCH($S100&amp;$J100,SorP!C:C,0))))</f>
        <v/>
      </c>
      <c r="U100" s="233"/>
      <c r="V100" s="234" t="e">
        <f ca="1">IF(C100="",NA(),MATCH($B100&amp;$C100,'Smelter Look-up'!$J:$J,0))</f>
        <v>#N/A</v>
      </c>
      <c r="X100" s="191">
        <f ca="1" t="shared" si="7"/>
        <v>0</v>
      </c>
      <c r="AB100" s="235" t="str">
        <f ca="1" t="shared" si="9"/>
        <v/>
      </c>
      <c r="AC100" s="191" t="str">
        <f ca="1" t="shared" si="10"/>
        <v/>
      </c>
      <c r="AD100" s="191" t="str">
        <f ca="1" t="shared" si="11"/>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8"/>
        <v/>
      </c>
      <c r="T101" s="232" t="str">
        <f ca="1">IF(B101="","",IF(ISERROR(MATCH($J101,SorP!$B$1:$B$6261,0)),"",INDIRECT("'SorP'!$A$"&amp;MATCH($S101&amp;$J101,SorP!C:C,0))))</f>
        <v/>
      </c>
      <c r="U101" s="233"/>
      <c r="V101" s="234" t="e">
        <f ca="1">IF(C101="",NA(),MATCH($B101&amp;$C101,'Smelter Look-up'!$J:$J,0))</f>
        <v>#N/A</v>
      </c>
      <c r="X101" s="191">
        <f ca="1" t="shared" si="7"/>
        <v>0</v>
      </c>
      <c r="AB101" s="235" t="str">
        <f ca="1" t="shared" si="9"/>
        <v/>
      </c>
      <c r="AC101" s="191" t="str">
        <f ca="1" t="shared" si="10"/>
        <v/>
      </c>
      <c r="AD101" s="191" t="str">
        <f ca="1" t="shared" si="11"/>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8"/>
        <v/>
      </c>
      <c r="T102" s="232" t="str">
        <f ca="1">IF(B102="","",IF(ISERROR(MATCH($J102,SorP!$B$1:$B$6261,0)),"",INDIRECT("'SorP'!$A$"&amp;MATCH($S102&amp;$J102,SorP!C:C,0))))</f>
        <v/>
      </c>
      <c r="U102" s="233"/>
      <c r="V102" s="234" t="e">
        <f ca="1">IF(C102="",NA(),MATCH($B102&amp;$C102,'Smelter Look-up'!$J:$J,0))</f>
        <v>#N/A</v>
      </c>
      <c r="X102" s="191">
        <f ca="1" t="shared" si="7"/>
        <v>0</v>
      </c>
      <c r="AB102" s="235" t="str">
        <f ca="1" t="shared" si="9"/>
        <v/>
      </c>
      <c r="AC102" s="191" t="str">
        <f ca="1" t="shared" si="10"/>
        <v/>
      </c>
      <c r="AD102" s="191" t="str">
        <f ca="1" t="shared" si="11"/>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8"/>
        <v/>
      </c>
      <c r="T103" s="232" t="str">
        <f ca="1">IF(B103="","",IF(ISERROR(MATCH($J103,SorP!$B$1:$B$6261,0)),"",INDIRECT("'SorP'!$A$"&amp;MATCH($S103&amp;$J103,SorP!C:C,0))))</f>
        <v/>
      </c>
      <c r="U103" s="233"/>
      <c r="V103" s="234" t="e">
        <f ca="1">IF(C103="",NA(),MATCH($B103&amp;$C103,'Smelter Look-up'!$J:$J,0))</f>
        <v>#N/A</v>
      </c>
      <c r="X103" s="191">
        <f ca="1" t="shared" si="7"/>
        <v>0</v>
      </c>
      <c r="AB103" s="235" t="str">
        <f ca="1" t="shared" si="9"/>
        <v/>
      </c>
      <c r="AC103" s="191" t="str">
        <f ca="1" t="shared" si="10"/>
        <v/>
      </c>
      <c r="AD103" s="191" t="str">
        <f ca="1" t="shared" si="11"/>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8"/>
        <v/>
      </c>
      <c r="T104" s="232" t="str">
        <f ca="1">IF(B104="","",IF(ISERROR(MATCH($J104,SorP!$B$1:$B$6261,0)),"",INDIRECT("'SorP'!$A$"&amp;MATCH($S104&amp;$J104,SorP!C:C,0))))</f>
        <v/>
      </c>
      <c r="U104" s="233"/>
      <c r="V104" s="234" t="e">
        <f ca="1">IF(C104="",NA(),MATCH($B104&amp;$C104,'Smelter Look-up'!$J:$J,0))</f>
        <v>#N/A</v>
      </c>
      <c r="X104" s="191">
        <f ca="1" t="shared" si="7"/>
        <v>0</v>
      </c>
      <c r="AB104" s="235" t="str">
        <f ca="1" t="shared" si="9"/>
        <v/>
      </c>
      <c r="AC104" s="191" t="str">
        <f ca="1" t="shared" si="10"/>
        <v/>
      </c>
      <c r="AD104" s="191" t="str">
        <f ca="1" t="shared" si="11"/>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8"/>
        <v/>
      </c>
      <c r="T105" s="232" t="str">
        <f ca="1">IF(B105="","",IF(ISERROR(MATCH($J105,SorP!$B$1:$B$6261,0)),"",INDIRECT("'SorP'!$A$"&amp;MATCH($S105&amp;$J105,SorP!C:C,0))))</f>
        <v/>
      </c>
      <c r="U105" s="233"/>
      <c r="V105" s="234" t="e">
        <f ca="1">IF(C105="",NA(),MATCH($B105&amp;$C105,'Smelter Look-up'!$J:$J,0))</f>
        <v>#N/A</v>
      </c>
      <c r="X105" s="191">
        <f ca="1" t="shared" si="7"/>
        <v>0</v>
      </c>
      <c r="AB105" s="235" t="str">
        <f ca="1" t="shared" si="9"/>
        <v/>
      </c>
      <c r="AC105" s="191" t="str">
        <f ca="1" t="shared" si="10"/>
        <v/>
      </c>
      <c r="AD105" s="191" t="str">
        <f ca="1" t="shared" si="11"/>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8"/>
        <v/>
      </c>
      <c r="T106" s="232" t="str">
        <f ca="1">IF(B106="","",IF(ISERROR(MATCH($J106,SorP!$B$1:$B$6261,0)),"",INDIRECT("'SorP'!$A$"&amp;MATCH($S106&amp;$J106,SorP!C:C,0))))</f>
        <v/>
      </c>
      <c r="U106" s="233"/>
      <c r="V106" s="234" t="e">
        <f ca="1">IF(C106="",NA(),MATCH($B106&amp;$C106,'Smelter Look-up'!$J:$J,0))</f>
        <v>#N/A</v>
      </c>
      <c r="X106" s="191">
        <f ca="1" t="shared" si="7"/>
        <v>0</v>
      </c>
      <c r="AB106" s="235" t="str">
        <f ca="1" t="shared" si="9"/>
        <v/>
      </c>
      <c r="AC106" s="191" t="str">
        <f ca="1" t="shared" si="10"/>
        <v/>
      </c>
      <c r="AD106" s="191" t="str">
        <f ca="1" t="shared" si="11"/>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8"/>
        <v/>
      </c>
      <c r="T107" s="232" t="str">
        <f ca="1">IF(B107="","",IF(ISERROR(MATCH($J107,SorP!$B$1:$B$6261,0)),"",INDIRECT("'SorP'!$A$"&amp;MATCH($S107&amp;$J107,SorP!C:C,0))))</f>
        <v/>
      </c>
      <c r="U107" s="233"/>
      <c r="V107" s="234" t="e">
        <f ca="1">IF(C107="",NA(),MATCH($B107&amp;$C107,'Smelter Look-up'!$J:$J,0))</f>
        <v>#N/A</v>
      </c>
      <c r="X107" s="191">
        <f ca="1" t="shared" si="7"/>
        <v>0</v>
      </c>
      <c r="AB107" s="235" t="str">
        <f ca="1" t="shared" si="9"/>
        <v/>
      </c>
      <c r="AC107" s="191" t="str">
        <f ca="1" t="shared" si="10"/>
        <v/>
      </c>
      <c r="AD107" s="191" t="str">
        <f ca="1" t="shared" si="11"/>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8"/>
        <v/>
      </c>
      <c r="T108" s="232" t="str">
        <f ca="1">IF(B108="","",IF(ISERROR(MATCH($J108,SorP!$B$1:$B$6261,0)),"",INDIRECT("'SorP'!$A$"&amp;MATCH($S108&amp;$J108,SorP!C:C,0))))</f>
        <v/>
      </c>
      <c r="U108" s="233"/>
      <c r="V108" s="234" t="e">
        <f ca="1">IF(C108="",NA(),MATCH($B108&amp;$C108,'Smelter Look-up'!$J:$J,0))</f>
        <v>#N/A</v>
      </c>
      <c r="X108" s="191">
        <f ca="1" t="shared" si="7"/>
        <v>0</v>
      </c>
      <c r="AB108" s="235" t="str">
        <f ca="1" t="shared" si="9"/>
        <v/>
      </c>
      <c r="AC108" s="191" t="str">
        <f ca="1" t="shared" si="10"/>
        <v/>
      </c>
      <c r="AD108" s="191" t="str">
        <f ca="1" t="shared" si="11"/>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8"/>
        <v/>
      </c>
      <c r="T109" s="232" t="str">
        <f ca="1">IF(B109="","",IF(ISERROR(MATCH($J109,SorP!$B$1:$B$6261,0)),"",INDIRECT("'SorP'!$A$"&amp;MATCH($S109&amp;$J109,SorP!C:C,0))))</f>
        <v/>
      </c>
      <c r="U109" s="233"/>
      <c r="V109" s="234" t="e">
        <f ca="1">IF(C109="",NA(),MATCH($B109&amp;$C109,'Smelter Look-up'!$J:$J,0))</f>
        <v>#N/A</v>
      </c>
      <c r="X109" s="191">
        <f ca="1" t="shared" si="7"/>
        <v>0</v>
      </c>
      <c r="AB109" s="235" t="str">
        <f ca="1" t="shared" si="9"/>
        <v/>
      </c>
      <c r="AC109" s="191" t="str">
        <f ca="1" t="shared" si="10"/>
        <v/>
      </c>
      <c r="AD109" s="191" t="str">
        <f ca="1" t="shared" si="11"/>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8"/>
        <v/>
      </c>
      <c r="T110" s="232" t="str">
        <f ca="1">IF(B110="","",IF(ISERROR(MATCH($J110,SorP!$B$1:$B$6261,0)),"",INDIRECT("'SorP'!$A$"&amp;MATCH($S110&amp;$J110,SorP!C:C,0))))</f>
        <v/>
      </c>
      <c r="U110" s="233"/>
      <c r="V110" s="234" t="e">
        <f ca="1">IF(C110="",NA(),MATCH($B110&amp;$C110,'Smelter Look-up'!$J:$J,0))</f>
        <v>#N/A</v>
      </c>
      <c r="X110" s="191">
        <f ca="1" t="shared" si="7"/>
        <v>0</v>
      </c>
      <c r="AB110" s="235" t="str">
        <f ca="1" t="shared" si="9"/>
        <v/>
      </c>
      <c r="AC110" s="191" t="str">
        <f ca="1" t="shared" si="10"/>
        <v/>
      </c>
      <c r="AD110" s="191" t="str">
        <f ca="1" t="shared" si="11"/>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8"/>
        <v/>
      </c>
      <c r="T111" s="232" t="str">
        <f ca="1">IF(B111="","",IF(ISERROR(MATCH($J111,SorP!$B$1:$B$6261,0)),"",INDIRECT("'SorP'!$A$"&amp;MATCH($S111&amp;$J111,SorP!C:C,0))))</f>
        <v/>
      </c>
      <c r="U111" s="233"/>
      <c r="V111" s="234" t="e">
        <f ca="1">IF(C111="",NA(),MATCH($B111&amp;$C111,'Smelter Look-up'!$J:$J,0))</f>
        <v>#N/A</v>
      </c>
      <c r="X111" s="191">
        <f ca="1" t="shared" si="7"/>
        <v>0</v>
      </c>
      <c r="AB111" s="235" t="str">
        <f ca="1" t="shared" si="9"/>
        <v/>
      </c>
      <c r="AC111" s="191" t="str">
        <f ca="1" t="shared" si="10"/>
        <v/>
      </c>
      <c r="AD111" s="191" t="str">
        <f ca="1" t="shared" si="11"/>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8"/>
        <v/>
      </c>
      <c r="T112" s="232" t="str">
        <f ca="1">IF(B112="","",IF(ISERROR(MATCH($J112,SorP!$B$1:$B$6261,0)),"",INDIRECT("'SorP'!$A$"&amp;MATCH($S112&amp;$J112,SorP!C:C,0))))</f>
        <v/>
      </c>
      <c r="U112" s="233"/>
      <c r="V112" s="234" t="e">
        <f ca="1">IF(C112="",NA(),MATCH($B112&amp;$C112,'Smelter Look-up'!$J:$J,0))</f>
        <v>#N/A</v>
      </c>
      <c r="X112" s="191">
        <f ca="1" t="shared" si="7"/>
        <v>0</v>
      </c>
      <c r="AB112" s="235" t="str">
        <f ca="1" t="shared" si="9"/>
        <v/>
      </c>
      <c r="AC112" s="191" t="str">
        <f ca="1" t="shared" si="10"/>
        <v/>
      </c>
      <c r="AD112" s="191" t="str">
        <f ca="1" t="shared" si="11"/>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8"/>
        <v/>
      </c>
      <c r="T113" s="232" t="str">
        <f ca="1">IF(B113="","",IF(ISERROR(MATCH($J113,SorP!$B$1:$B$6261,0)),"",INDIRECT("'SorP'!$A$"&amp;MATCH($S113&amp;$J113,SorP!C:C,0))))</f>
        <v/>
      </c>
      <c r="U113" s="233"/>
      <c r="V113" s="234" t="e">
        <f ca="1">IF(C113="",NA(),MATCH($B113&amp;$C113,'Smelter Look-up'!$J:$J,0))</f>
        <v>#N/A</v>
      </c>
      <c r="X113" s="191">
        <f ca="1" t="shared" si="7"/>
        <v>0</v>
      </c>
      <c r="AB113" s="235" t="str">
        <f ca="1" t="shared" si="9"/>
        <v/>
      </c>
      <c r="AC113" s="191" t="str">
        <f ca="1" t="shared" si="10"/>
        <v/>
      </c>
      <c r="AD113" s="191" t="str">
        <f ca="1" t="shared" si="11"/>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8"/>
        <v/>
      </c>
      <c r="T114" s="232" t="str">
        <f ca="1">IF(B114="","",IF(ISERROR(MATCH($J114,SorP!$B$1:$B$6261,0)),"",INDIRECT("'SorP'!$A$"&amp;MATCH($S114&amp;$J114,SorP!C:C,0))))</f>
        <v/>
      </c>
      <c r="U114" s="233"/>
      <c r="V114" s="234" t="e">
        <f ca="1">IF(C114="",NA(),MATCH($B114&amp;$C114,'Smelter Look-up'!$J:$J,0))</f>
        <v>#N/A</v>
      </c>
      <c r="X114" s="191">
        <f ca="1" t="shared" si="7"/>
        <v>0</v>
      </c>
      <c r="AB114" s="235" t="str">
        <f ca="1" t="shared" si="9"/>
        <v/>
      </c>
      <c r="AC114" s="191" t="str">
        <f ca="1" t="shared" si="10"/>
        <v/>
      </c>
      <c r="AD114" s="191" t="str">
        <f ca="1" t="shared" si="11"/>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8"/>
        <v/>
      </c>
      <c r="T115" s="232" t="str">
        <f ca="1">IF(B115="","",IF(ISERROR(MATCH($J115,SorP!$B$1:$B$6261,0)),"",INDIRECT("'SorP'!$A$"&amp;MATCH($S115&amp;$J115,SorP!C:C,0))))</f>
        <v/>
      </c>
      <c r="U115" s="233"/>
      <c r="V115" s="234" t="e">
        <f ca="1">IF(C115="",NA(),MATCH($B115&amp;$C115,'Smelter Look-up'!$J:$J,0))</f>
        <v>#N/A</v>
      </c>
      <c r="X115" s="191">
        <f ca="1" t="shared" si="7"/>
        <v>0</v>
      </c>
      <c r="AB115" s="235" t="str">
        <f ca="1" t="shared" si="9"/>
        <v/>
      </c>
      <c r="AC115" s="191" t="str">
        <f ca="1" t="shared" si="10"/>
        <v/>
      </c>
      <c r="AD115" s="191" t="str">
        <f ca="1" t="shared" si="11"/>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8"/>
        <v/>
      </c>
      <c r="T116" s="232" t="str">
        <f ca="1">IF(B116="","",IF(ISERROR(MATCH($J116,SorP!$B$1:$B$6261,0)),"",INDIRECT("'SorP'!$A$"&amp;MATCH($S116&amp;$J116,SorP!C:C,0))))</f>
        <v/>
      </c>
      <c r="U116" s="233"/>
      <c r="V116" s="234" t="e">
        <f ca="1">IF(C116="",NA(),MATCH($B116&amp;$C116,'Smelter Look-up'!$J:$J,0))</f>
        <v>#N/A</v>
      </c>
      <c r="X116" s="191">
        <f ca="1" t="shared" si="7"/>
        <v>0</v>
      </c>
      <c r="AB116" s="235" t="str">
        <f ca="1" t="shared" si="9"/>
        <v/>
      </c>
      <c r="AC116" s="191" t="str">
        <f ca="1" t="shared" si="10"/>
        <v/>
      </c>
      <c r="AD116" s="191" t="str">
        <f ca="1" t="shared" si="11"/>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8"/>
        <v/>
      </c>
      <c r="T117" s="232" t="str">
        <f ca="1">IF(B117="","",IF(ISERROR(MATCH($J117,SorP!$B$1:$B$6261,0)),"",INDIRECT("'SorP'!$A$"&amp;MATCH($S117&amp;$J117,SorP!C:C,0))))</f>
        <v/>
      </c>
      <c r="U117" s="233"/>
      <c r="V117" s="234" t="e">
        <f ca="1">IF(C117="",NA(),MATCH($B117&amp;$C117,'Smelter Look-up'!$J:$J,0))</f>
        <v>#N/A</v>
      </c>
      <c r="X117" s="191">
        <f ca="1" t="shared" si="7"/>
        <v>0</v>
      </c>
      <c r="AB117" s="235" t="str">
        <f ca="1" t="shared" si="9"/>
        <v/>
      </c>
      <c r="AC117" s="191" t="str">
        <f ca="1" t="shared" si="10"/>
        <v/>
      </c>
      <c r="AD117" s="191" t="str">
        <f ca="1" t="shared" si="11"/>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8"/>
        <v/>
      </c>
      <c r="T118" s="232" t="str">
        <f ca="1">IF(B118="","",IF(ISERROR(MATCH($J118,SorP!$B$1:$B$6261,0)),"",INDIRECT("'SorP'!$A$"&amp;MATCH($S118&amp;$J118,SorP!C:C,0))))</f>
        <v/>
      </c>
      <c r="U118" s="233"/>
      <c r="V118" s="234" t="e">
        <f ca="1">IF(C118="",NA(),MATCH($B118&amp;$C118,'Smelter Look-up'!$J:$J,0))</f>
        <v>#N/A</v>
      </c>
      <c r="X118" s="191">
        <f ca="1" t="shared" si="7"/>
        <v>0</v>
      </c>
      <c r="AB118" s="235" t="str">
        <f ca="1" t="shared" si="9"/>
        <v/>
      </c>
      <c r="AC118" s="191" t="str">
        <f ca="1" t="shared" si="10"/>
        <v/>
      </c>
      <c r="AD118" s="191" t="str">
        <f ca="1" t="shared" si="11"/>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8"/>
        <v/>
      </c>
      <c r="T119" s="232" t="str">
        <f ca="1">IF(B119="","",IF(ISERROR(MATCH($J119,SorP!$B$1:$B$6261,0)),"",INDIRECT("'SorP'!$A$"&amp;MATCH($S119&amp;$J119,SorP!C:C,0))))</f>
        <v/>
      </c>
      <c r="U119" s="233"/>
      <c r="V119" s="234" t="e">
        <f ca="1">IF(C119="",NA(),MATCH($B119&amp;$C119,'Smelter Look-up'!$J:$J,0))</f>
        <v>#N/A</v>
      </c>
      <c r="X119" s="191">
        <f ca="1" t="shared" si="7"/>
        <v>0</v>
      </c>
      <c r="AB119" s="235" t="str">
        <f ca="1" t="shared" si="9"/>
        <v/>
      </c>
      <c r="AC119" s="191" t="str">
        <f ca="1" t="shared" si="10"/>
        <v/>
      </c>
      <c r="AD119" s="191" t="str">
        <f ca="1" t="shared" si="11"/>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8"/>
        <v/>
      </c>
      <c r="T120" s="232" t="str">
        <f ca="1">IF(B120="","",IF(ISERROR(MATCH($J120,SorP!$B$1:$B$6261,0)),"",INDIRECT("'SorP'!$A$"&amp;MATCH($S120&amp;$J120,SorP!C:C,0))))</f>
        <v/>
      </c>
      <c r="U120" s="233"/>
      <c r="V120" s="234" t="e">
        <f ca="1">IF(C120="",NA(),MATCH($B120&amp;$C120,'Smelter Look-up'!$J:$J,0))</f>
        <v>#N/A</v>
      </c>
      <c r="X120" s="191">
        <f ca="1" t="shared" si="7"/>
        <v>0</v>
      </c>
      <c r="AB120" s="235" t="str">
        <f ca="1" t="shared" si="9"/>
        <v/>
      </c>
      <c r="AC120" s="191" t="str">
        <f ca="1" t="shared" si="10"/>
        <v/>
      </c>
      <c r="AD120" s="191" t="str">
        <f ca="1" t="shared" si="11"/>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8"/>
        <v/>
      </c>
      <c r="T121" s="232" t="str">
        <f ca="1">IF(B121="","",IF(ISERROR(MATCH($J121,SorP!$B$1:$B$6261,0)),"",INDIRECT("'SorP'!$A$"&amp;MATCH($S121&amp;$J121,SorP!C:C,0))))</f>
        <v/>
      </c>
      <c r="U121" s="233"/>
      <c r="V121" s="234" t="e">
        <f ca="1">IF(C121="",NA(),MATCH($B121&amp;$C121,'Smelter Look-up'!$J:$J,0))</f>
        <v>#N/A</v>
      </c>
      <c r="X121" s="191">
        <f ca="1" t="shared" si="7"/>
        <v>0</v>
      </c>
      <c r="AB121" s="235" t="str">
        <f ca="1" t="shared" si="9"/>
        <v/>
      </c>
      <c r="AC121" s="191" t="str">
        <f ca="1" t="shared" si="10"/>
        <v/>
      </c>
      <c r="AD121" s="191" t="str">
        <f ca="1" t="shared" si="11"/>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8"/>
        <v/>
      </c>
      <c r="T122" s="232" t="str">
        <f ca="1">IF(B122="","",IF(ISERROR(MATCH($J122,SorP!$B$1:$B$6261,0)),"",INDIRECT("'SorP'!$A$"&amp;MATCH($S122&amp;$J122,SorP!C:C,0))))</f>
        <v/>
      </c>
      <c r="U122" s="233"/>
      <c r="V122" s="234" t="e">
        <f ca="1">IF(C122="",NA(),MATCH($B122&amp;$C122,'Smelter Look-up'!$J:$J,0))</f>
        <v>#N/A</v>
      </c>
      <c r="X122" s="191">
        <f ca="1" t="shared" si="7"/>
        <v>0</v>
      </c>
      <c r="AB122" s="235" t="str">
        <f ca="1" t="shared" si="9"/>
        <v/>
      </c>
      <c r="AC122" s="191" t="str">
        <f ca="1" t="shared" si="10"/>
        <v/>
      </c>
      <c r="AD122" s="191" t="str">
        <f ca="1" t="shared" si="11"/>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8"/>
        <v/>
      </c>
      <c r="T123" s="232" t="str">
        <f ca="1">IF(B123="","",IF(ISERROR(MATCH($J123,SorP!$B$1:$B$6261,0)),"",INDIRECT("'SorP'!$A$"&amp;MATCH($S123&amp;$J123,SorP!C:C,0))))</f>
        <v/>
      </c>
      <c r="U123" s="233"/>
      <c r="V123" s="234" t="e">
        <f ca="1">IF(C123="",NA(),MATCH($B123&amp;$C123,'Smelter Look-up'!$J:$J,0))</f>
        <v>#N/A</v>
      </c>
      <c r="X123" s="191">
        <f ca="1" t="shared" si="7"/>
        <v>0</v>
      </c>
      <c r="AB123" s="235" t="str">
        <f ca="1" t="shared" si="9"/>
        <v/>
      </c>
      <c r="AC123" s="191" t="str">
        <f ca="1" t="shared" si="10"/>
        <v/>
      </c>
      <c r="AD123" s="191" t="str">
        <f ca="1" t="shared" si="11"/>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si="8"/>
        <v/>
      </c>
      <c r="T124" s="232" t="str">
        <f ca="1">IF(B124="","",IF(ISERROR(MATCH($J124,SorP!$B$1:$B$6261,0)),"",INDIRECT("'SorP'!$A$"&amp;MATCH($S124&amp;$J124,SorP!C:C,0))))</f>
        <v/>
      </c>
      <c r="U124" s="233"/>
      <c r="V124" s="234" t="e">
        <f ca="1">IF(C124="",NA(),MATCH($B124&amp;$C124,'Smelter Look-up'!$J:$J,0))</f>
        <v>#N/A</v>
      </c>
      <c r="X124" s="191">
        <f ca="1" t="shared" si="7"/>
        <v>0</v>
      </c>
      <c r="AB124" s="235" t="str">
        <f ca="1" t="shared" si="9"/>
        <v/>
      </c>
      <c r="AC124" s="191" t="str">
        <f ca="1" t="shared" si="10"/>
        <v/>
      </c>
      <c r="AD124" s="191" t="str">
        <f ca="1" t="shared" si="11"/>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8"/>
        <v/>
      </c>
      <c r="T125" s="232" t="str">
        <f ca="1">IF(B125="","",IF(ISERROR(MATCH($J125,SorP!$B$1:$B$6261,0)),"",INDIRECT("'SorP'!$A$"&amp;MATCH($S125&amp;$J125,SorP!C:C,0))))</f>
        <v/>
      </c>
      <c r="U125" s="233"/>
      <c r="V125" s="234" t="e">
        <f ca="1">IF(C125="",NA(),MATCH($B125&amp;$C125,'Smelter Look-up'!$J:$J,0))</f>
        <v>#N/A</v>
      </c>
      <c r="X125" s="191">
        <f ca="1" t="shared" ref="X125:X188" si="12">IF(AND(C125="Smelter not listed",OR(LEN(D125)=0,LEN(E125)=0)),1,0)</f>
        <v>0</v>
      </c>
      <c r="AB125" s="235" t="str">
        <f ca="1" t="shared" si="9"/>
        <v/>
      </c>
      <c r="AC125" s="191" t="str">
        <f ca="1" t="shared" si="10"/>
        <v/>
      </c>
      <c r="AD125" s="191" t="str">
        <f ca="1" t="shared" si="11"/>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ref="S126:S189" si="13">IF(B126="","",IF(ISERROR(MATCH($E126,CL,0)),"Unknown",INDIRECT("'C'!$A$"&amp;MATCH($E126,CL,0)+1)))</f>
        <v/>
      </c>
      <c r="T126" s="232" t="str">
        <f ca="1">IF(B126="","",IF(ISERROR(MATCH($J126,SorP!$B$1:$B$6261,0)),"",INDIRECT("'SorP'!$A$"&amp;MATCH($S126&amp;$J126,SorP!C:C,0))))</f>
        <v/>
      </c>
      <c r="U126" s="233"/>
      <c r="V126" s="234" t="e">
        <f ca="1">IF(C126="",NA(),MATCH($B126&amp;$C126,'Smelter Look-up'!$J:$J,0))</f>
        <v>#N/A</v>
      </c>
      <c r="X126" s="191">
        <f ca="1" t="shared" si="12"/>
        <v>0</v>
      </c>
      <c r="AB126" s="235" t="str">
        <f ca="1" t="shared" si="9"/>
        <v/>
      </c>
      <c r="AC126" s="191" t="str">
        <f ca="1" t="shared" si="10"/>
        <v/>
      </c>
      <c r="AD126" s="191" t="str">
        <f ca="1" t="shared" si="11"/>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3"/>
        <v/>
      </c>
      <c r="T127" s="232" t="str">
        <f ca="1">IF(B127="","",IF(ISERROR(MATCH($J127,SorP!$B$1:$B$6261,0)),"",INDIRECT("'SorP'!$A$"&amp;MATCH($S127&amp;$J127,SorP!C:C,0))))</f>
        <v/>
      </c>
      <c r="U127" s="233"/>
      <c r="V127" s="234" t="e">
        <f ca="1">IF(C127="",NA(),MATCH($B127&amp;$C127,'Smelter Look-up'!$J:$J,0))</f>
        <v>#N/A</v>
      </c>
      <c r="X127" s="191">
        <f ca="1" t="shared" si="12"/>
        <v>0</v>
      </c>
      <c r="AB127" s="235" t="str">
        <f ca="1" t="shared" si="9"/>
        <v/>
      </c>
      <c r="AC127" s="191" t="str">
        <f ca="1" t="shared" si="10"/>
        <v/>
      </c>
      <c r="AD127" s="191" t="str">
        <f ca="1" t="shared" si="11"/>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3"/>
        <v/>
      </c>
      <c r="T128" s="232" t="str">
        <f ca="1">IF(B128="","",IF(ISERROR(MATCH($J128,SorP!$B$1:$B$6261,0)),"",INDIRECT("'SorP'!$A$"&amp;MATCH($S128&amp;$J128,SorP!C:C,0))))</f>
        <v/>
      </c>
      <c r="U128" s="233"/>
      <c r="V128" s="234" t="e">
        <f ca="1">IF(C128="",NA(),MATCH($B128&amp;$C128,'Smelter Look-up'!$J:$J,0))</f>
        <v>#N/A</v>
      </c>
      <c r="X128" s="191">
        <f ca="1" t="shared" si="12"/>
        <v>0</v>
      </c>
      <c r="AB128" s="235" t="str">
        <f ca="1" t="shared" si="9"/>
        <v/>
      </c>
      <c r="AC128" s="191" t="str">
        <f ca="1" t="shared" si="10"/>
        <v/>
      </c>
      <c r="AD128" s="191" t="str">
        <f ca="1" t="shared" si="11"/>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3"/>
        <v/>
      </c>
      <c r="T129" s="232" t="str">
        <f ca="1">IF(B129="","",IF(ISERROR(MATCH($J129,SorP!$B$1:$B$6261,0)),"",INDIRECT("'SorP'!$A$"&amp;MATCH($S129&amp;$J129,SorP!C:C,0))))</f>
        <v/>
      </c>
      <c r="U129" s="233"/>
      <c r="V129" s="234" t="e">
        <f ca="1">IF(C129="",NA(),MATCH($B129&amp;$C129,'Smelter Look-up'!$J:$J,0))</f>
        <v>#N/A</v>
      </c>
      <c r="X129" s="191">
        <f ca="1" t="shared" si="12"/>
        <v>0</v>
      </c>
      <c r="AB129" s="235" t="str">
        <f ca="1" t="shared" si="9"/>
        <v/>
      </c>
      <c r="AC129" s="191" t="str">
        <f ca="1" t="shared" si="10"/>
        <v/>
      </c>
      <c r="AD129" s="191" t="str">
        <f ca="1" t="shared" si="11"/>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3"/>
        <v/>
      </c>
      <c r="T130" s="232" t="str">
        <f ca="1">IF(B130="","",IF(ISERROR(MATCH($J130,SorP!$B$1:$B$6261,0)),"",INDIRECT("'SorP'!$A$"&amp;MATCH($S130&amp;$J130,SorP!C:C,0))))</f>
        <v/>
      </c>
      <c r="U130" s="233"/>
      <c r="V130" s="234" t="e">
        <f ca="1">IF(C130="",NA(),MATCH($B130&amp;$C130,'Smelter Look-up'!$J:$J,0))</f>
        <v>#N/A</v>
      </c>
      <c r="X130" s="191">
        <f ca="1" t="shared" si="12"/>
        <v>0</v>
      </c>
      <c r="AB130" s="235" t="str">
        <f ca="1" t="shared" si="9"/>
        <v/>
      </c>
      <c r="AC130" s="191" t="str">
        <f ca="1" t="shared" si="10"/>
        <v/>
      </c>
      <c r="AD130" s="191" t="str">
        <f ca="1" t="shared" si="11"/>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3"/>
        <v/>
      </c>
      <c r="T131" s="232" t="str">
        <f ca="1">IF(B131="","",IF(ISERROR(MATCH($J131,SorP!$B$1:$B$6261,0)),"",INDIRECT("'SorP'!$A$"&amp;MATCH($S131&amp;$J131,SorP!C:C,0))))</f>
        <v/>
      </c>
      <c r="U131" s="233"/>
      <c r="V131" s="234" t="e">
        <f ca="1">IF(C131="",NA(),MATCH($B131&amp;$C131,'Smelter Look-up'!$J:$J,0))</f>
        <v>#N/A</v>
      </c>
      <c r="X131" s="191">
        <f ca="1" t="shared" si="12"/>
        <v>0</v>
      </c>
      <c r="AB131" s="235" t="str">
        <f ca="1" t="shared" si="9"/>
        <v/>
      </c>
      <c r="AC131" s="191" t="str">
        <f ca="1" t="shared" si="10"/>
        <v/>
      </c>
      <c r="AD131" s="191" t="str">
        <f ca="1" t="shared" si="11"/>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3"/>
        <v/>
      </c>
      <c r="T132" s="232" t="str">
        <f ca="1">IF(B132="","",IF(ISERROR(MATCH($J132,SorP!$B$1:$B$6261,0)),"",INDIRECT("'SorP'!$A$"&amp;MATCH($S132&amp;$J132,SorP!C:C,0))))</f>
        <v/>
      </c>
      <c r="U132" s="233"/>
      <c r="V132" s="234" t="e">
        <f ca="1">IF(C132="",NA(),MATCH($B132&amp;$C132,'Smelter Look-up'!$J:$J,0))</f>
        <v>#N/A</v>
      </c>
      <c r="X132" s="191">
        <f ca="1" t="shared" si="12"/>
        <v>0</v>
      </c>
      <c r="AB132" s="235" t="str">
        <f ca="1" t="shared" ref="AB132:AB195" si="14">IF(C132="","",B132)</f>
        <v/>
      </c>
      <c r="AC132" s="191" t="str">
        <f ca="1" t="shared" ref="AC132:AC195" si="15">B132</f>
        <v/>
      </c>
      <c r="AD132" s="191" t="str">
        <f ca="1" t="shared" ref="AD132:AD195" si="16">IF(C132="Smelter not listed",D132,C132)</f>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3"/>
        <v/>
      </c>
      <c r="T133" s="232" t="str">
        <f ca="1">IF(B133="","",IF(ISERROR(MATCH($J133,SorP!$B$1:$B$6261,0)),"",INDIRECT("'SorP'!$A$"&amp;MATCH($S133&amp;$J133,SorP!C:C,0))))</f>
        <v/>
      </c>
      <c r="U133" s="233"/>
      <c r="V133" s="234" t="e">
        <f ca="1">IF(C133="",NA(),MATCH($B133&amp;$C133,'Smelter Look-up'!$J:$J,0))</f>
        <v>#N/A</v>
      </c>
      <c r="X133" s="191">
        <f ca="1" t="shared" si="12"/>
        <v>0</v>
      </c>
      <c r="AB133" s="235" t="str">
        <f ca="1" t="shared" si="14"/>
        <v/>
      </c>
      <c r="AC133" s="191" t="str">
        <f ca="1" t="shared" si="15"/>
        <v/>
      </c>
      <c r="AD133" s="191" t="str">
        <f ca="1" t="shared" si="16"/>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3"/>
        <v/>
      </c>
      <c r="T134" s="232" t="str">
        <f ca="1">IF(B134="","",IF(ISERROR(MATCH($J134,SorP!$B$1:$B$6261,0)),"",INDIRECT("'SorP'!$A$"&amp;MATCH($S134&amp;$J134,SorP!C:C,0))))</f>
        <v/>
      </c>
      <c r="U134" s="233"/>
      <c r="V134" s="234" t="e">
        <f ca="1">IF(C134="",NA(),MATCH($B134&amp;$C134,'Smelter Look-up'!$J:$J,0))</f>
        <v>#N/A</v>
      </c>
      <c r="X134" s="191">
        <f ca="1" t="shared" si="12"/>
        <v>0</v>
      </c>
      <c r="AB134" s="235" t="str">
        <f ca="1" t="shared" si="14"/>
        <v/>
      </c>
      <c r="AC134" s="191" t="str">
        <f ca="1" t="shared" si="15"/>
        <v/>
      </c>
      <c r="AD134" s="191" t="str">
        <f ca="1" t="shared" si="16"/>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3"/>
        <v/>
      </c>
      <c r="T135" s="232" t="str">
        <f ca="1">IF(B135="","",IF(ISERROR(MATCH($J135,SorP!$B$1:$B$6261,0)),"",INDIRECT("'SorP'!$A$"&amp;MATCH($S135&amp;$J135,SorP!C:C,0))))</f>
        <v/>
      </c>
      <c r="U135" s="233"/>
      <c r="V135" s="234" t="e">
        <f ca="1">IF(C135="",NA(),MATCH($B135&amp;$C135,'Smelter Look-up'!$J:$J,0))</f>
        <v>#N/A</v>
      </c>
      <c r="X135" s="191">
        <f ca="1" t="shared" si="12"/>
        <v>0</v>
      </c>
      <c r="AB135" s="235" t="str">
        <f ca="1" t="shared" si="14"/>
        <v/>
      </c>
      <c r="AC135" s="191" t="str">
        <f ca="1" t="shared" si="15"/>
        <v/>
      </c>
      <c r="AD135" s="191" t="str">
        <f ca="1" t="shared" si="16"/>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3"/>
        <v/>
      </c>
      <c r="T136" s="232" t="str">
        <f ca="1">IF(B136="","",IF(ISERROR(MATCH($J136,SorP!$B$1:$B$6261,0)),"",INDIRECT("'SorP'!$A$"&amp;MATCH($S136&amp;$J136,SorP!C:C,0))))</f>
        <v/>
      </c>
      <c r="U136" s="233"/>
      <c r="V136" s="234" t="e">
        <f ca="1">IF(C136="",NA(),MATCH($B136&amp;$C136,'Smelter Look-up'!$J:$J,0))</f>
        <v>#N/A</v>
      </c>
      <c r="X136" s="191">
        <f ca="1" t="shared" si="12"/>
        <v>0</v>
      </c>
      <c r="AB136" s="235" t="str">
        <f ca="1" t="shared" si="14"/>
        <v/>
      </c>
      <c r="AC136" s="191" t="str">
        <f ca="1" t="shared" si="15"/>
        <v/>
      </c>
      <c r="AD136" s="191" t="str">
        <f ca="1" t="shared" si="16"/>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3"/>
        <v/>
      </c>
      <c r="T137" s="232" t="str">
        <f ca="1">IF(B137="","",IF(ISERROR(MATCH($J137,SorP!$B$1:$B$6261,0)),"",INDIRECT("'SorP'!$A$"&amp;MATCH($S137&amp;$J137,SorP!C:C,0))))</f>
        <v/>
      </c>
      <c r="U137" s="233"/>
      <c r="V137" s="234" t="e">
        <f ca="1">IF(C137="",NA(),MATCH($B137&amp;$C137,'Smelter Look-up'!$J:$J,0))</f>
        <v>#N/A</v>
      </c>
      <c r="X137" s="191">
        <f ca="1" t="shared" si="12"/>
        <v>0</v>
      </c>
      <c r="AB137" s="235" t="str">
        <f ca="1" t="shared" si="14"/>
        <v/>
      </c>
      <c r="AC137" s="191" t="str">
        <f ca="1" t="shared" si="15"/>
        <v/>
      </c>
      <c r="AD137" s="191" t="str">
        <f ca="1" t="shared" si="16"/>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3"/>
        <v/>
      </c>
      <c r="T138" s="232" t="str">
        <f ca="1">IF(B138="","",IF(ISERROR(MATCH($J138,SorP!$B$1:$B$6261,0)),"",INDIRECT("'SorP'!$A$"&amp;MATCH($S138&amp;$J138,SorP!C:C,0))))</f>
        <v/>
      </c>
      <c r="U138" s="233"/>
      <c r="V138" s="234" t="e">
        <f ca="1">IF(C138="",NA(),MATCH($B138&amp;$C138,'Smelter Look-up'!$J:$J,0))</f>
        <v>#N/A</v>
      </c>
      <c r="X138" s="191">
        <f ca="1" t="shared" si="12"/>
        <v>0</v>
      </c>
      <c r="AB138" s="235" t="str">
        <f ca="1" t="shared" si="14"/>
        <v/>
      </c>
      <c r="AC138" s="191" t="str">
        <f ca="1" t="shared" si="15"/>
        <v/>
      </c>
      <c r="AD138" s="191" t="str">
        <f ca="1" t="shared" si="16"/>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3"/>
        <v/>
      </c>
      <c r="T139" s="232" t="str">
        <f ca="1">IF(B139="","",IF(ISERROR(MATCH($J139,SorP!$B$1:$B$6261,0)),"",INDIRECT("'SorP'!$A$"&amp;MATCH($S139&amp;$J139,SorP!C:C,0))))</f>
        <v/>
      </c>
      <c r="U139" s="233"/>
      <c r="V139" s="234" t="e">
        <f ca="1">IF(C139="",NA(),MATCH($B139&amp;$C139,'Smelter Look-up'!$J:$J,0))</f>
        <v>#N/A</v>
      </c>
      <c r="X139" s="191">
        <f ca="1" t="shared" si="12"/>
        <v>0</v>
      </c>
      <c r="AB139" s="235" t="str">
        <f ca="1" t="shared" si="14"/>
        <v/>
      </c>
      <c r="AC139" s="191" t="str">
        <f ca="1" t="shared" si="15"/>
        <v/>
      </c>
      <c r="AD139" s="191" t="str">
        <f ca="1" t="shared" si="16"/>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3"/>
        <v/>
      </c>
      <c r="T140" s="232" t="str">
        <f ca="1">IF(B140="","",IF(ISERROR(MATCH($J140,SorP!$B$1:$B$6261,0)),"",INDIRECT("'SorP'!$A$"&amp;MATCH($S140&amp;$J140,SorP!C:C,0))))</f>
        <v/>
      </c>
      <c r="U140" s="233"/>
      <c r="V140" s="234" t="e">
        <f ca="1">IF(C140="",NA(),MATCH($B140&amp;$C140,'Smelter Look-up'!$J:$J,0))</f>
        <v>#N/A</v>
      </c>
      <c r="X140" s="191">
        <f ca="1" t="shared" si="12"/>
        <v>0</v>
      </c>
      <c r="AB140" s="235" t="str">
        <f ca="1" t="shared" si="14"/>
        <v/>
      </c>
      <c r="AC140" s="191" t="str">
        <f ca="1" t="shared" si="15"/>
        <v/>
      </c>
      <c r="AD140" s="191" t="str">
        <f ca="1" t="shared" si="16"/>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3"/>
        <v/>
      </c>
      <c r="T141" s="232" t="str">
        <f ca="1">IF(B141="","",IF(ISERROR(MATCH($J141,SorP!$B$1:$B$6261,0)),"",INDIRECT("'SorP'!$A$"&amp;MATCH($S141&amp;$J141,SorP!C:C,0))))</f>
        <v/>
      </c>
      <c r="U141" s="233"/>
      <c r="V141" s="234" t="e">
        <f ca="1">IF(C141="",NA(),MATCH($B141&amp;$C141,'Smelter Look-up'!$J:$J,0))</f>
        <v>#N/A</v>
      </c>
      <c r="X141" s="191">
        <f ca="1" t="shared" si="12"/>
        <v>0</v>
      </c>
      <c r="AB141" s="235" t="str">
        <f ca="1" t="shared" si="14"/>
        <v/>
      </c>
      <c r="AC141" s="191" t="str">
        <f ca="1" t="shared" si="15"/>
        <v/>
      </c>
      <c r="AD141" s="191" t="str">
        <f ca="1" t="shared" si="16"/>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3"/>
        <v/>
      </c>
      <c r="T142" s="232" t="str">
        <f ca="1">IF(B142="","",IF(ISERROR(MATCH($J142,SorP!$B$1:$B$6261,0)),"",INDIRECT("'SorP'!$A$"&amp;MATCH($S142&amp;$J142,SorP!C:C,0))))</f>
        <v/>
      </c>
      <c r="U142" s="233"/>
      <c r="V142" s="234" t="e">
        <f ca="1">IF(C142="",NA(),MATCH($B142&amp;$C142,'Smelter Look-up'!$J:$J,0))</f>
        <v>#N/A</v>
      </c>
      <c r="X142" s="191">
        <f ca="1" t="shared" si="12"/>
        <v>0</v>
      </c>
      <c r="AB142" s="235" t="str">
        <f ca="1" t="shared" si="14"/>
        <v/>
      </c>
      <c r="AC142" s="191" t="str">
        <f ca="1" t="shared" si="15"/>
        <v/>
      </c>
      <c r="AD142" s="191" t="str">
        <f ca="1" t="shared" si="16"/>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3"/>
        <v/>
      </c>
      <c r="T143" s="232" t="str">
        <f ca="1">IF(B143="","",IF(ISERROR(MATCH($J143,SorP!$B$1:$B$6261,0)),"",INDIRECT("'SorP'!$A$"&amp;MATCH($S143&amp;$J143,SorP!C:C,0))))</f>
        <v/>
      </c>
      <c r="U143" s="233"/>
      <c r="V143" s="234" t="e">
        <f ca="1">IF(C143="",NA(),MATCH($B143&amp;$C143,'Smelter Look-up'!$J:$J,0))</f>
        <v>#N/A</v>
      </c>
      <c r="X143" s="191">
        <f ca="1" t="shared" si="12"/>
        <v>0</v>
      </c>
      <c r="AB143" s="235" t="str">
        <f ca="1" t="shared" si="14"/>
        <v/>
      </c>
      <c r="AC143" s="191" t="str">
        <f ca="1" t="shared" si="15"/>
        <v/>
      </c>
      <c r="AD143" s="191" t="str">
        <f ca="1" t="shared" si="16"/>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3"/>
        <v/>
      </c>
      <c r="T144" s="232" t="str">
        <f ca="1">IF(B144="","",IF(ISERROR(MATCH($J144,SorP!$B$1:$B$6261,0)),"",INDIRECT("'SorP'!$A$"&amp;MATCH($S144&amp;$J144,SorP!C:C,0))))</f>
        <v/>
      </c>
      <c r="U144" s="233"/>
      <c r="V144" s="234" t="e">
        <f ca="1">IF(C144="",NA(),MATCH($B144&amp;$C144,'Smelter Look-up'!$J:$J,0))</f>
        <v>#N/A</v>
      </c>
      <c r="X144" s="191">
        <f ca="1" t="shared" si="12"/>
        <v>0</v>
      </c>
      <c r="AB144" s="235" t="str">
        <f ca="1" t="shared" si="14"/>
        <v/>
      </c>
      <c r="AC144" s="191" t="str">
        <f ca="1" t="shared" si="15"/>
        <v/>
      </c>
      <c r="AD144" s="191" t="str">
        <f ca="1" t="shared" si="16"/>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3"/>
        <v/>
      </c>
      <c r="T145" s="232" t="str">
        <f ca="1">IF(B145="","",IF(ISERROR(MATCH($J145,SorP!$B$1:$B$6261,0)),"",INDIRECT("'SorP'!$A$"&amp;MATCH($S145&amp;$J145,SorP!C:C,0))))</f>
        <v/>
      </c>
      <c r="U145" s="233"/>
      <c r="V145" s="234" t="e">
        <f ca="1">IF(C145="",NA(),MATCH($B145&amp;$C145,'Smelter Look-up'!$J:$J,0))</f>
        <v>#N/A</v>
      </c>
      <c r="X145" s="191">
        <f ca="1" t="shared" si="12"/>
        <v>0</v>
      </c>
      <c r="AB145" s="235" t="str">
        <f ca="1" t="shared" si="14"/>
        <v/>
      </c>
      <c r="AC145" s="191" t="str">
        <f ca="1" t="shared" si="15"/>
        <v/>
      </c>
      <c r="AD145" s="191" t="str">
        <f ca="1" t="shared" si="16"/>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3"/>
        <v/>
      </c>
      <c r="T146" s="232" t="str">
        <f ca="1">IF(B146="","",IF(ISERROR(MATCH($J146,SorP!$B$1:$B$6261,0)),"",INDIRECT("'SorP'!$A$"&amp;MATCH($S146&amp;$J146,SorP!C:C,0))))</f>
        <v/>
      </c>
      <c r="U146" s="233"/>
      <c r="V146" s="234" t="e">
        <f ca="1">IF(C146="",NA(),MATCH($B146&amp;$C146,'Smelter Look-up'!$J:$J,0))</f>
        <v>#N/A</v>
      </c>
      <c r="X146" s="191">
        <f ca="1" t="shared" si="12"/>
        <v>0</v>
      </c>
      <c r="AB146" s="235" t="str">
        <f ca="1" t="shared" si="14"/>
        <v/>
      </c>
      <c r="AC146" s="191" t="str">
        <f ca="1" t="shared" si="15"/>
        <v/>
      </c>
      <c r="AD146" s="191" t="str">
        <f ca="1" t="shared" si="16"/>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3"/>
        <v/>
      </c>
      <c r="T147" s="232" t="str">
        <f ca="1">IF(B147="","",IF(ISERROR(MATCH($J147,SorP!$B$1:$B$6261,0)),"",INDIRECT("'SorP'!$A$"&amp;MATCH($S147&amp;$J147,SorP!C:C,0))))</f>
        <v/>
      </c>
      <c r="U147" s="233"/>
      <c r="V147" s="234" t="e">
        <f ca="1">IF(C147="",NA(),MATCH($B147&amp;$C147,'Smelter Look-up'!$J:$J,0))</f>
        <v>#N/A</v>
      </c>
      <c r="X147" s="191">
        <f ca="1" t="shared" si="12"/>
        <v>0</v>
      </c>
      <c r="AB147" s="235" t="str">
        <f ca="1" t="shared" si="14"/>
        <v/>
      </c>
      <c r="AC147" s="191" t="str">
        <f ca="1" t="shared" si="15"/>
        <v/>
      </c>
      <c r="AD147" s="191" t="str">
        <f ca="1" t="shared" si="16"/>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3"/>
        <v/>
      </c>
      <c r="T148" s="232" t="str">
        <f ca="1">IF(B148="","",IF(ISERROR(MATCH($J148,SorP!$B$1:$B$6261,0)),"",INDIRECT("'SorP'!$A$"&amp;MATCH($S148&amp;$J148,SorP!C:C,0))))</f>
        <v/>
      </c>
      <c r="U148" s="233"/>
      <c r="V148" s="234" t="e">
        <f ca="1">IF(C148="",NA(),MATCH($B148&amp;$C148,'Smelter Look-up'!$J:$J,0))</f>
        <v>#N/A</v>
      </c>
      <c r="X148" s="191">
        <f ca="1" t="shared" si="12"/>
        <v>0</v>
      </c>
      <c r="AB148" s="235" t="str">
        <f ca="1" t="shared" si="14"/>
        <v/>
      </c>
      <c r="AC148" s="191" t="str">
        <f ca="1" t="shared" si="15"/>
        <v/>
      </c>
      <c r="AD148" s="191" t="str">
        <f ca="1" t="shared" si="16"/>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3"/>
        <v/>
      </c>
      <c r="T149" s="232" t="str">
        <f ca="1">IF(B149="","",IF(ISERROR(MATCH($J149,SorP!$B$1:$B$6261,0)),"",INDIRECT("'SorP'!$A$"&amp;MATCH($S149&amp;$J149,SorP!C:C,0))))</f>
        <v/>
      </c>
      <c r="U149" s="233"/>
      <c r="V149" s="234" t="e">
        <f ca="1">IF(C149="",NA(),MATCH($B149&amp;$C149,'Smelter Look-up'!$J:$J,0))</f>
        <v>#N/A</v>
      </c>
      <c r="X149" s="191">
        <f ca="1" t="shared" si="12"/>
        <v>0</v>
      </c>
      <c r="AB149" s="235" t="str">
        <f ca="1" t="shared" si="14"/>
        <v/>
      </c>
      <c r="AC149" s="191" t="str">
        <f ca="1" t="shared" si="15"/>
        <v/>
      </c>
      <c r="AD149" s="191" t="str">
        <f ca="1" t="shared" si="16"/>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3"/>
        <v/>
      </c>
      <c r="T150" s="232" t="str">
        <f ca="1">IF(B150="","",IF(ISERROR(MATCH($J150,SorP!$B$1:$B$6261,0)),"",INDIRECT("'SorP'!$A$"&amp;MATCH($S150&amp;$J150,SorP!C:C,0))))</f>
        <v/>
      </c>
      <c r="U150" s="233"/>
      <c r="V150" s="234" t="e">
        <f ca="1">IF(C150="",NA(),MATCH($B150&amp;$C150,'Smelter Look-up'!$J:$J,0))</f>
        <v>#N/A</v>
      </c>
      <c r="X150" s="191">
        <f ca="1" t="shared" si="12"/>
        <v>0</v>
      </c>
      <c r="AB150" s="235" t="str">
        <f ca="1" t="shared" si="14"/>
        <v/>
      </c>
      <c r="AC150" s="191" t="str">
        <f ca="1" t="shared" si="15"/>
        <v/>
      </c>
      <c r="AD150" s="191" t="str">
        <f ca="1" t="shared" si="16"/>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3"/>
        <v/>
      </c>
      <c r="T151" s="232" t="str">
        <f ca="1">IF(B151="","",IF(ISERROR(MATCH($J151,SorP!$B$1:$B$6261,0)),"",INDIRECT("'SorP'!$A$"&amp;MATCH($S151&amp;$J151,SorP!C:C,0))))</f>
        <v/>
      </c>
      <c r="U151" s="233"/>
      <c r="V151" s="234" t="e">
        <f ca="1">IF(C151="",NA(),MATCH($B151&amp;$C151,'Smelter Look-up'!$J:$J,0))</f>
        <v>#N/A</v>
      </c>
      <c r="X151" s="191">
        <f ca="1" t="shared" si="12"/>
        <v>0</v>
      </c>
      <c r="AB151" s="235" t="str">
        <f ca="1" t="shared" si="14"/>
        <v/>
      </c>
      <c r="AC151" s="191" t="str">
        <f ca="1" t="shared" si="15"/>
        <v/>
      </c>
      <c r="AD151" s="191" t="str">
        <f ca="1" t="shared" si="16"/>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3"/>
        <v/>
      </c>
      <c r="T152" s="232" t="str">
        <f ca="1">IF(B152="","",IF(ISERROR(MATCH($J152,SorP!$B$1:$B$6261,0)),"",INDIRECT("'SorP'!$A$"&amp;MATCH($S152&amp;$J152,SorP!C:C,0))))</f>
        <v/>
      </c>
      <c r="U152" s="233"/>
      <c r="V152" s="234" t="e">
        <f ca="1">IF(C152="",NA(),MATCH($B152&amp;$C152,'Smelter Look-up'!$J:$J,0))</f>
        <v>#N/A</v>
      </c>
      <c r="X152" s="191">
        <f ca="1" t="shared" si="12"/>
        <v>0</v>
      </c>
      <c r="AB152" s="235" t="str">
        <f ca="1" t="shared" si="14"/>
        <v/>
      </c>
      <c r="AC152" s="191" t="str">
        <f ca="1" t="shared" si="15"/>
        <v/>
      </c>
      <c r="AD152" s="191" t="str">
        <f ca="1" t="shared" si="16"/>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3"/>
        <v/>
      </c>
      <c r="T153" s="232" t="str">
        <f ca="1">IF(B153="","",IF(ISERROR(MATCH($J153,SorP!$B$1:$B$6261,0)),"",INDIRECT("'SorP'!$A$"&amp;MATCH($S153&amp;$J153,SorP!C:C,0))))</f>
        <v/>
      </c>
      <c r="U153" s="233"/>
      <c r="V153" s="234" t="e">
        <f ca="1">IF(C153="",NA(),MATCH($B153&amp;$C153,'Smelter Look-up'!$J:$J,0))</f>
        <v>#N/A</v>
      </c>
      <c r="X153" s="191">
        <f ca="1" t="shared" si="12"/>
        <v>0</v>
      </c>
      <c r="AB153" s="235" t="str">
        <f ca="1" t="shared" si="14"/>
        <v/>
      </c>
      <c r="AC153" s="191" t="str">
        <f ca="1" t="shared" si="15"/>
        <v/>
      </c>
      <c r="AD153" s="191" t="str">
        <f ca="1" t="shared" si="16"/>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3"/>
        <v/>
      </c>
      <c r="T154" s="232" t="str">
        <f ca="1">IF(B154="","",IF(ISERROR(MATCH($J154,SorP!$B$1:$B$6261,0)),"",INDIRECT("'SorP'!$A$"&amp;MATCH($S154&amp;$J154,SorP!C:C,0))))</f>
        <v/>
      </c>
      <c r="U154" s="233"/>
      <c r="V154" s="234" t="e">
        <f ca="1">IF(C154="",NA(),MATCH($B154&amp;$C154,'Smelter Look-up'!$J:$J,0))</f>
        <v>#N/A</v>
      </c>
      <c r="X154" s="191">
        <f ca="1" t="shared" si="12"/>
        <v>0</v>
      </c>
      <c r="AB154" s="235" t="str">
        <f ca="1" t="shared" si="14"/>
        <v/>
      </c>
      <c r="AC154" s="191" t="str">
        <f ca="1" t="shared" si="15"/>
        <v/>
      </c>
      <c r="AD154" s="191" t="str">
        <f ca="1" t="shared" si="16"/>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3"/>
        <v/>
      </c>
      <c r="T155" s="232" t="str">
        <f ca="1">IF(B155="","",IF(ISERROR(MATCH($J155,SorP!$B$1:$B$6261,0)),"",INDIRECT("'SorP'!$A$"&amp;MATCH($S155&amp;$J155,SorP!C:C,0))))</f>
        <v/>
      </c>
      <c r="U155" s="233"/>
      <c r="V155" s="234" t="e">
        <f ca="1">IF(C155="",NA(),MATCH($B155&amp;$C155,'Smelter Look-up'!$J:$J,0))</f>
        <v>#N/A</v>
      </c>
      <c r="X155" s="191">
        <f ca="1" t="shared" si="12"/>
        <v>0</v>
      </c>
      <c r="AB155" s="235" t="str">
        <f ca="1" t="shared" si="14"/>
        <v/>
      </c>
      <c r="AC155" s="191" t="str">
        <f ca="1" t="shared" si="15"/>
        <v/>
      </c>
      <c r="AD155" s="191" t="str">
        <f ca="1" t="shared" si="16"/>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3"/>
        <v/>
      </c>
      <c r="T156" s="232" t="str">
        <f ca="1">IF(B156="","",IF(ISERROR(MATCH($J156,SorP!$B$1:$B$6261,0)),"",INDIRECT("'SorP'!$A$"&amp;MATCH($S156&amp;$J156,SorP!C:C,0))))</f>
        <v/>
      </c>
      <c r="U156" s="233"/>
      <c r="V156" s="234" t="e">
        <f ca="1">IF(C156="",NA(),MATCH($B156&amp;$C156,'Smelter Look-up'!$J:$J,0))</f>
        <v>#N/A</v>
      </c>
      <c r="X156" s="191">
        <f ca="1" t="shared" si="12"/>
        <v>0</v>
      </c>
      <c r="AB156" s="235" t="str">
        <f ca="1" t="shared" si="14"/>
        <v/>
      </c>
      <c r="AC156" s="191" t="str">
        <f ca="1" t="shared" si="15"/>
        <v/>
      </c>
      <c r="AD156" s="191" t="str">
        <f ca="1" t="shared" si="16"/>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3"/>
        <v/>
      </c>
      <c r="T157" s="232" t="str">
        <f ca="1">IF(B157="","",IF(ISERROR(MATCH($J157,SorP!$B$1:$B$6261,0)),"",INDIRECT("'SorP'!$A$"&amp;MATCH($S157&amp;$J157,SorP!C:C,0))))</f>
        <v/>
      </c>
      <c r="U157" s="233"/>
      <c r="V157" s="234" t="e">
        <f ca="1">IF(C157="",NA(),MATCH($B157&amp;$C157,'Smelter Look-up'!$J:$J,0))</f>
        <v>#N/A</v>
      </c>
      <c r="X157" s="191">
        <f ca="1" t="shared" si="12"/>
        <v>0</v>
      </c>
      <c r="AB157" s="235" t="str">
        <f ca="1" t="shared" si="14"/>
        <v/>
      </c>
      <c r="AC157" s="191" t="str">
        <f ca="1" t="shared" si="15"/>
        <v/>
      </c>
      <c r="AD157" s="191" t="str">
        <f ca="1" t="shared" si="16"/>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3"/>
        <v/>
      </c>
      <c r="T158" s="232" t="str">
        <f ca="1">IF(B158="","",IF(ISERROR(MATCH($J158,SorP!$B$1:$B$6261,0)),"",INDIRECT("'SorP'!$A$"&amp;MATCH($S158&amp;$J158,SorP!C:C,0))))</f>
        <v/>
      </c>
      <c r="U158" s="233"/>
      <c r="V158" s="234" t="e">
        <f ca="1">IF(C158="",NA(),MATCH($B158&amp;$C158,'Smelter Look-up'!$J:$J,0))</f>
        <v>#N/A</v>
      </c>
      <c r="X158" s="191">
        <f ca="1" t="shared" si="12"/>
        <v>0</v>
      </c>
      <c r="AB158" s="235" t="str">
        <f ca="1" t="shared" si="14"/>
        <v/>
      </c>
      <c r="AC158" s="191" t="str">
        <f ca="1" t="shared" si="15"/>
        <v/>
      </c>
      <c r="AD158" s="191" t="str">
        <f ca="1" t="shared" si="16"/>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3"/>
        <v/>
      </c>
      <c r="T159" s="232" t="str">
        <f ca="1">IF(B159="","",IF(ISERROR(MATCH($J159,SorP!$B$1:$B$6261,0)),"",INDIRECT("'SorP'!$A$"&amp;MATCH($S159&amp;$J159,SorP!C:C,0))))</f>
        <v/>
      </c>
      <c r="U159" s="233"/>
      <c r="V159" s="234" t="e">
        <f ca="1">IF(C159="",NA(),MATCH($B159&amp;$C159,'Smelter Look-up'!$J:$J,0))</f>
        <v>#N/A</v>
      </c>
      <c r="X159" s="191">
        <f ca="1" t="shared" si="12"/>
        <v>0</v>
      </c>
      <c r="AB159" s="235" t="str">
        <f ca="1" t="shared" si="14"/>
        <v/>
      </c>
      <c r="AC159" s="191" t="str">
        <f ca="1" t="shared" si="15"/>
        <v/>
      </c>
      <c r="AD159" s="191" t="str">
        <f ca="1" t="shared" si="16"/>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3"/>
        <v/>
      </c>
      <c r="T160" s="232" t="str">
        <f ca="1">IF(B160="","",IF(ISERROR(MATCH($J160,SorP!$B$1:$B$6261,0)),"",INDIRECT("'SorP'!$A$"&amp;MATCH($S160&amp;$J160,SorP!C:C,0))))</f>
        <v/>
      </c>
      <c r="U160" s="233"/>
      <c r="V160" s="234" t="e">
        <f ca="1">IF(C160="",NA(),MATCH($B160&amp;$C160,'Smelter Look-up'!$J:$J,0))</f>
        <v>#N/A</v>
      </c>
      <c r="X160" s="191">
        <f ca="1" t="shared" si="12"/>
        <v>0</v>
      </c>
      <c r="AB160" s="235" t="str">
        <f ca="1" t="shared" si="14"/>
        <v/>
      </c>
      <c r="AC160" s="191" t="str">
        <f ca="1" t="shared" si="15"/>
        <v/>
      </c>
      <c r="AD160" s="191" t="str">
        <f ca="1" t="shared" si="16"/>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3"/>
        <v/>
      </c>
      <c r="T161" s="232" t="str">
        <f ca="1">IF(B161="","",IF(ISERROR(MATCH($J161,SorP!$B$1:$B$6261,0)),"",INDIRECT("'SorP'!$A$"&amp;MATCH($S161&amp;$J161,SorP!C:C,0))))</f>
        <v/>
      </c>
      <c r="U161" s="233"/>
      <c r="V161" s="234" t="e">
        <f ca="1">IF(C161="",NA(),MATCH($B161&amp;$C161,'Smelter Look-up'!$J:$J,0))</f>
        <v>#N/A</v>
      </c>
      <c r="X161" s="191">
        <f ca="1" t="shared" si="12"/>
        <v>0</v>
      </c>
      <c r="AB161" s="235" t="str">
        <f ca="1" t="shared" si="14"/>
        <v/>
      </c>
      <c r="AC161" s="191" t="str">
        <f ca="1" t="shared" si="15"/>
        <v/>
      </c>
      <c r="AD161" s="191" t="str">
        <f ca="1" t="shared" si="16"/>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3"/>
        <v/>
      </c>
      <c r="T162" s="232" t="str">
        <f ca="1">IF(B162="","",IF(ISERROR(MATCH($J162,SorP!$B$1:$B$6261,0)),"",INDIRECT("'SorP'!$A$"&amp;MATCH($S162&amp;$J162,SorP!C:C,0))))</f>
        <v/>
      </c>
      <c r="U162" s="233"/>
      <c r="V162" s="234" t="e">
        <f ca="1">IF(C162="",NA(),MATCH($B162&amp;$C162,'Smelter Look-up'!$J:$J,0))</f>
        <v>#N/A</v>
      </c>
      <c r="X162" s="191">
        <f ca="1" t="shared" si="12"/>
        <v>0</v>
      </c>
      <c r="AB162" s="235" t="str">
        <f ca="1" t="shared" si="14"/>
        <v/>
      </c>
      <c r="AC162" s="191" t="str">
        <f ca="1" t="shared" si="15"/>
        <v/>
      </c>
      <c r="AD162" s="191" t="str">
        <f ca="1" t="shared" si="16"/>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3"/>
        <v/>
      </c>
      <c r="T163" s="232" t="str">
        <f ca="1">IF(B163="","",IF(ISERROR(MATCH($J163,SorP!$B$1:$B$6261,0)),"",INDIRECT("'SorP'!$A$"&amp;MATCH($S163&amp;$J163,SorP!C:C,0))))</f>
        <v/>
      </c>
      <c r="U163" s="233"/>
      <c r="V163" s="234" t="e">
        <f ca="1">IF(C163="",NA(),MATCH($B163&amp;$C163,'Smelter Look-up'!$J:$J,0))</f>
        <v>#N/A</v>
      </c>
      <c r="X163" s="191">
        <f ca="1" t="shared" si="12"/>
        <v>0</v>
      </c>
      <c r="AB163" s="235" t="str">
        <f ca="1" t="shared" si="14"/>
        <v/>
      </c>
      <c r="AC163" s="191" t="str">
        <f ca="1" t="shared" si="15"/>
        <v/>
      </c>
      <c r="AD163" s="191" t="str">
        <f ca="1" t="shared" si="16"/>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3"/>
        <v/>
      </c>
      <c r="T164" s="232" t="str">
        <f ca="1">IF(B164="","",IF(ISERROR(MATCH($J164,SorP!$B$1:$B$6261,0)),"",INDIRECT("'SorP'!$A$"&amp;MATCH($S164&amp;$J164,SorP!C:C,0))))</f>
        <v/>
      </c>
      <c r="U164" s="233"/>
      <c r="V164" s="234" t="e">
        <f ca="1">IF(C164="",NA(),MATCH($B164&amp;$C164,'Smelter Look-up'!$J:$J,0))</f>
        <v>#N/A</v>
      </c>
      <c r="X164" s="191">
        <f ca="1" t="shared" si="12"/>
        <v>0</v>
      </c>
      <c r="AB164" s="235" t="str">
        <f ca="1" t="shared" si="14"/>
        <v/>
      </c>
      <c r="AC164" s="191" t="str">
        <f ca="1" t="shared" si="15"/>
        <v/>
      </c>
      <c r="AD164" s="191" t="str">
        <f ca="1" t="shared" si="16"/>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3"/>
        <v/>
      </c>
      <c r="T165" s="232" t="str">
        <f ca="1">IF(B165="","",IF(ISERROR(MATCH($J165,SorP!$B$1:$B$6261,0)),"",INDIRECT("'SorP'!$A$"&amp;MATCH($S165&amp;$J165,SorP!C:C,0))))</f>
        <v/>
      </c>
      <c r="U165" s="233"/>
      <c r="V165" s="234" t="e">
        <f ca="1">IF(C165="",NA(),MATCH($B165&amp;$C165,'Smelter Look-up'!$J:$J,0))</f>
        <v>#N/A</v>
      </c>
      <c r="X165" s="191">
        <f ca="1" t="shared" si="12"/>
        <v>0</v>
      </c>
      <c r="AB165" s="235" t="str">
        <f ca="1" t="shared" si="14"/>
        <v/>
      </c>
      <c r="AC165" s="191" t="str">
        <f ca="1" t="shared" si="15"/>
        <v/>
      </c>
      <c r="AD165" s="191" t="str">
        <f ca="1" t="shared" si="16"/>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3"/>
        <v/>
      </c>
      <c r="T166" s="232" t="str">
        <f ca="1">IF(B166="","",IF(ISERROR(MATCH($J166,SorP!$B$1:$B$6261,0)),"",INDIRECT("'SorP'!$A$"&amp;MATCH($S166&amp;$J166,SorP!C:C,0))))</f>
        <v/>
      </c>
      <c r="U166" s="233"/>
      <c r="V166" s="234" t="e">
        <f ca="1">IF(C166="",NA(),MATCH($B166&amp;$C166,'Smelter Look-up'!$J:$J,0))</f>
        <v>#N/A</v>
      </c>
      <c r="X166" s="191">
        <f ca="1" t="shared" si="12"/>
        <v>0</v>
      </c>
      <c r="AB166" s="235" t="str">
        <f ca="1" t="shared" si="14"/>
        <v/>
      </c>
      <c r="AC166" s="191" t="str">
        <f ca="1" t="shared" si="15"/>
        <v/>
      </c>
      <c r="AD166" s="191" t="str">
        <f ca="1" t="shared" si="16"/>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3"/>
        <v/>
      </c>
      <c r="T167" s="232" t="str">
        <f ca="1">IF(B167="","",IF(ISERROR(MATCH($J167,SorP!$B$1:$B$6261,0)),"",INDIRECT("'SorP'!$A$"&amp;MATCH($S167&amp;$J167,SorP!C:C,0))))</f>
        <v/>
      </c>
      <c r="U167" s="233"/>
      <c r="V167" s="234" t="e">
        <f ca="1">IF(C167="",NA(),MATCH($B167&amp;$C167,'Smelter Look-up'!$J:$J,0))</f>
        <v>#N/A</v>
      </c>
      <c r="X167" s="191">
        <f ca="1" t="shared" si="12"/>
        <v>0</v>
      </c>
      <c r="AB167" s="235" t="str">
        <f ca="1" t="shared" si="14"/>
        <v/>
      </c>
      <c r="AC167" s="191" t="str">
        <f ca="1" t="shared" si="15"/>
        <v/>
      </c>
      <c r="AD167" s="191" t="str">
        <f ca="1" t="shared" si="16"/>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3"/>
        <v/>
      </c>
      <c r="T168" s="232" t="str">
        <f ca="1">IF(B168="","",IF(ISERROR(MATCH($J168,SorP!$B$1:$B$6261,0)),"",INDIRECT("'SorP'!$A$"&amp;MATCH($S168&amp;$J168,SorP!C:C,0))))</f>
        <v/>
      </c>
      <c r="U168" s="233"/>
      <c r="V168" s="234" t="e">
        <f ca="1">IF(C168="",NA(),MATCH($B168&amp;$C168,'Smelter Look-up'!$J:$J,0))</f>
        <v>#N/A</v>
      </c>
      <c r="X168" s="191">
        <f ca="1" t="shared" si="12"/>
        <v>0</v>
      </c>
      <c r="AB168" s="235" t="str">
        <f ca="1" t="shared" si="14"/>
        <v/>
      </c>
      <c r="AC168" s="191" t="str">
        <f ca="1" t="shared" si="15"/>
        <v/>
      </c>
      <c r="AD168" s="191" t="str">
        <f ca="1" t="shared" si="16"/>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3"/>
        <v/>
      </c>
      <c r="T169" s="232" t="str">
        <f ca="1">IF(B169="","",IF(ISERROR(MATCH($J169,SorP!$B$1:$B$6261,0)),"",INDIRECT("'SorP'!$A$"&amp;MATCH($S169&amp;$J169,SorP!C:C,0))))</f>
        <v/>
      </c>
      <c r="U169" s="233"/>
      <c r="V169" s="234" t="e">
        <f ca="1">IF(C169="",NA(),MATCH($B169&amp;$C169,'Smelter Look-up'!$J:$J,0))</f>
        <v>#N/A</v>
      </c>
      <c r="X169" s="191">
        <f ca="1" t="shared" si="12"/>
        <v>0</v>
      </c>
      <c r="AB169" s="235" t="str">
        <f ca="1" t="shared" si="14"/>
        <v/>
      </c>
      <c r="AC169" s="191" t="str">
        <f ca="1" t="shared" si="15"/>
        <v/>
      </c>
      <c r="AD169" s="191" t="str">
        <f ca="1" t="shared" si="16"/>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3"/>
        <v/>
      </c>
      <c r="T170" s="232" t="str">
        <f ca="1">IF(B170="","",IF(ISERROR(MATCH($J170,SorP!$B$1:$B$6261,0)),"",INDIRECT("'SorP'!$A$"&amp;MATCH($S170&amp;$J170,SorP!C:C,0))))</f>
        <v/>
      </c>
      <c r="U170" s="233"/>
      <c r="V170" s="234" t="e">
        <f ca="1">IF(C170="",NA(),MATCH($B170&amp;$C170,'Smelter Look-up'!$J:$J,0))</f>
        <v>#N/A</v>
      </c>
      <c r="X170" s="191">
        <f ca="1" t="shared" si="12"/>
        <v>0</v>
      </c>
      <c r="AB170" s="235" t="str">
        <f ca="1" t="shared" si="14"/>
        <v/>
      </c>
      <c r="AC170" s="191" t="str">
        <f ca="1" t="shared" si="15"/>
        <v/>
      </c>
      <c r="AD170" s="191" t="str">
        <f ca="1" t="shared" si="16"/>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3"/>
        <v/>
      </c>
      <c r="T171" s="232" t="str">
        <f ca="1">IF(B171="","",IF(ISERROR(MATCH($J171,SorP!$B$1:$B$6261,0)),"",INDIRECT("'SorP'!$A$"&amp;MATCH($S171&amp;$J171,SorP!C:C,0))))</f>
        <v/>
      </c>
      <c r="U171" s="233"/>
      <c r="V171" s="234" t="e">
        <f ca="1">IF(C171="",NA(),MATCH($B171&amp;$C171,'Smelter Look-up'!$J:$J,0))</f>
        <v>#N/A</v>
      </c>
      <c r="X171" s="191">
        <f ca="1" t="shared" si="12"/>
        <v>0</v>
      </c>
      <c r="AB171" s="235" t="str">
        <f ca="1" t="shared" si="14"/>
        <v/>
      </c>
      <c r="AC171" s="191" t="str">
        <f ca="1" t="shared" si="15"/>
        <v/>
      </c>
      <c r="AD171" s="191" t="str">
        <f ca="1" t="shared" si="16"/>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3"/>
        <v/>
      </c>
      <c r="T172" s="232" t="str">
        <f ca="1">IF(B172="","",IF(ISERROR(MATCH($J172,SorP!$B$1:$B$6261,0)),"",INDIRECT("'SorP'!$A$"&amp;MATCH($S172&amp;$J172,SorP!C:C,0))))</f>
        <v/>
      </c>
      <c r="U172" s="233"/>
      <c r="V172" s="234" t="e">
        <f ca="1">IF(C172="",NA(),MATCH($B172&amp;$C172,'Smelter Look-up'!$J:$J,0))</f>
        <v>#N/A</v>
      </c>
      <c r="X172" s="191">
        <f ca="1" t="shared" si="12"/>
        <v>0</v>
      </c>
      <c r="AB172" s="235" t="str">
        <f ca="1" t="shared" si="14"/>
        <v/>
      </c>
      <c r="AC172" s="191" t="str">
        <f ca="1" t="shared" si="15"/>
        <v/>
      </c>
      <c r="AD172" s="191" t="str">
        <f ca="1" t="shared" si="16"/>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3"/>
        <v/>
      </c>
      <c r="T173" s="232" t="str">
        <f ca="1">IF(B173="","",IF(ISERROR(MATCH($J173,SorP!$B$1:$B$6261,0)),"",INDIRECT("'SorP'!$A$"&amp;MATCH($S173&amp;$J173,SorP!C:C,0))))</f>
        <v/>
      </c>
      <c r="U173" s="233"/>
      <c r="V173" s="234" t="e">
        <f ca="1">IF(C173="",NA(),MATCH($B173&amp;$C173,'Smelter Look-up'!$J:$J,0))</f>
        <v>#N/A</v>
      </c>
      <c r="X173" s="191">
        <f ca="1" t="shared" si="12"/>
        <v>0</v>
      </c>
      <c r="AB173" s="235" t="str">
        <f ca="1" t="shared" si="14"/>
        <v/>
      </c>
      <c r="AC173" s="191" t="str">
        <f ca="1" t="shared" si="15"/>
        <v/>
      </c>
      <c r="AD173" s="191" t="str">
        <f ca="1" t="shared" si="16"/>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3"/>
        <v/>
      </c>
      <c r="T174" s="232" t="str">
        <f ca="1">IF(B174="","",IF(ISERROR(MATCH($J174,SorP!$B$1:$B$6261,0)),"",INDIRECT("'SorP'!$A$"&amp;MATCH($S174&amp;$J174,SorP!C:C,0))))</f>
        <v/>
      </c>
      <c r="U174" s="233"/>
      <c r="V174" s="234" t="e">
        <f ca="1">IF(C174="",NA(),MATCH($B174&amp;$C174,'Smelter Look-up'!$J:$J,0))</f>
        <v>#N/A</v>
      </c>
      <c r="X174" s="191">
        <f ca="1" t="shared" si="12"/>
        <v>0</v>
      </c>
      <c r="AB174" s="235" t="str">
        <f ca="1" t="shared" si="14"/>
        <v/>
      </c>
      <c r="AC174" s="191" t="str">
        <f ca="1" t="shared" si="15"/>
        <v/>
      </c>
      <c r="AD174" s="191" t="str">
        <f ca="1" t="shared" si="16"/>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3"/>
        <v/>
      </c>
      <c r="T175" s="232" t="str">
        <f ca="1">IF(B175="","",IF(ISERROR(MATCH($J175,SorP!$B$1:$B$6261,0)),"",INDIRECT("'SorP'!$A$"&amp;MATCH($S175&amp;$J175,SorP!C:C,0))))</f>
        <v/>
      </c>
      <c r="U175" s="233"/>
      <c r="V175" s="234" t="e">
        <f ca="1">IF(C175="",NA(),MATCH($B175&amp;$C175,'Smelter Look-up'!$J:$J,0))</f>
        <v>#N/A</v>
      </c>
      <c r="X175" s="191">
        <f ca="1" t="shared" si="12"/>
        <v>0</v>
      </c>
      <c r="AB175" s="235" t="str">
        <f ca="1" t="shared" si="14"/>
        <v/>
      </c>
      <c r="AC175" s="191" t="str">
        <f ca="1" t="shared" si="15"/>
        <v/>
      </c>
      <c r="AD175" s="191" t="str">
        <f ca="1" t="shared" si="16"/>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3"/>
        <v/>
      </c>
      <c r="T176" s="232" t="str">
        <f ca="1">IF(B176="","",IF(ISERROR(MATCH($J176,SorP!$B$1:$B$6261,0)),"",INDIRECT("'SorP'!$A$"&amp;MATCH($S176&amp;$J176,SorP!C:C,0))))</f>
        <v/>
      </c>
      <c r="U176" s="233"/>
      <c r="V176" s="234" t="e">
        <f ca="1">IF(C176="",NA(),MATCH($B176&amp;$C176,'Smelter Look-up'!$J:$J,0))</f>
        <v>#N/A</v>
      </c>
      <c r="X176" s="191">
        <f ca="1" t="shared" si="12"/>
        <v>0</v>
      </c>
      <c r="AB176" s="235" t="str">
        <f ca="1" t="shared" si="14"/>
        <v/>
      </c>
      <c r="AC176" s="191" t="str">
        <f ca="1" t="shared" si="15"/>
        <v/>
      </c>
      <c r="AD176" s="191" t="str">
        <f ca="1" t="shared" si="16"/>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3"/>
        <v/>
      </c>
      <c r="T177" s="232" t="str">
        <f ca="1">IF(B177="","",IF(ISERROR(MATCH($J177,SorP!$B$1:$B$6261,0)),"",INDIRECT("'SorP'!$A$"&amp;MATCH($S177&amp;$J177,SorP!C:C,0))))</f>
        <v/>
      </c>
      <c r="U177" s="233"/>
      <c r="V177" s="234" t="e">
        <f ca="1">IF(C177="",NA(),MATCH($B177&amp;$C177,'Smelter Look-up'!$J:$J,0))</f>
        <v>#N/A</v>
      </c>
      <c r="X177" s="191">
        <f ca="1" t="shared" si="12"/>
        <v>0</v>
      </c>
      <c r="AB177" s="235" t="str">
        <f ca="1" t="shared" si="14"/>
        <v/>
      </c>
      <c r="AC177" s="191" t="str">
        <f ca="1" t="shared" si="15"/>
        <v/>
      </c>
      <c r="AD177" s="191" t="str">
        <f ca="1" t="shared" si="16"/>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3"/>
        <v/>
      </c>
      <c r="T178" s="232" t="str">
        <f ca="1">IF(B178="","",IF(ISERROR(MATCH($J178,SorP!$B$1:$B$6261,0)),"",INDIRECT("'SorP'!$A$"&amp;MATCH($S178&amp;$J178,SorP!C:C,0))))</f>
        <v/>
      </c>
      <c r="U178" s="233"/>
      <c r="V178" s="234" t="e">
        <f ca="1">IF(C178="",NA(),MATCH($B178&amp;$C178,'Smelter Look-up'!$J:$J,0))</f>
        <v>#N/A</v>
      </c>
      <c r="X178" s="191">
        <f ca="1" t="shared" si="12"/>
        <v>0</v>
      </c>
      <c r="AB178" s="235" t="str">
        <f ca="1" t="shared" si="14"/>
        <v/>
      </c>
      <c r="AC178" s="191" t="str">
        <f ca="1" t="shared" si="15"/>
        <v/>
      </c>
      <c r="AD178" s="191" t="str">
        <f ca="1" t="shared" si="16"/>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3"/>
        <v/>
      </c>
      <c r="T179" s="232" t="str">
        <f ca="1">IF(B179="","",IF(ISERROR(MATCH($J179,SorP!$B$1:$B$6261,0)),"",INDIRECT("'SorP'!$A$"&amp;MATCH($S179&amp;$J179,SorP!C:C,0))))</f>
        <v/>
      </c>
      <c r="U179" s="233"/>
      <c r="V179" s="234" t="e">
        <f ca="1">IF(C179="",NA(),MATCH($B179&amp;$C179,'Smelter Look-up'!$J:$J,0))</f>
        <v>#N/A</v>
      </c>
      <c r="X179" s="191">
        <f ca="1" t="shared" si="12"/>
        <v>0</v>
      </c>
      <c r="AB179" s="235" t="str">
        <f ca="1" t="shared" si="14"/>
        <v/>
      </c>
      <c r="AC179" s="191" t="str">
        <f ca="1" t="shared" si="15"/>
        <v/>
      </c>
      <c r="AD179" s="191" t="str">
        <f ca="1" t="shared" si="16"/>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3"/>
        <v/>
      </c>
      <c r="T180" s="232" t="str">
        <f ca="1">IF(B180="","",IF(ISERROR(MATCH($J180,SorP!$B$1:$B$6261,0)),"",INDIRECT("'SorP'!$A$"&amp;MATCH($S180&amp;$J180,SorP!C:C,0))))</f>
        <v/>
      </c>
      <c r="U180" s="233"/>
      <c r="V180" s="234" t="e">
        <f ca="1">IF(C180="",NA(),MATCH($B180&amp;$C180,'Smelter Look-up'!$J:$J,0))</f>
        <v>#N/A</v>
      </c>
      <c r="X180" s="191">
        <f ca="1" t="shared" si="12"/>
        <v>0</v>
      </c>
      <c r="AB180" s="235" t="str">
        <f ca="1" t="shared" si="14"/>
        <v/>
      </c>
      <c r="AC180" s="191" t="str">
        <f ca="1" t="shared" si="15"/>
        <v/>
      </c>
      <c r="AD180" s="191" t="str">
        <f ca="1" t="shared" si="16"/>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3"/>
        <v/>
      </c>
      <c r="T181" s="232" t="str">
        <f ca="1">IF(B181="","",IF(ISERROR(MATCH($J181,SorP!$B$1:$B$6261,0)),"",INDIRECT("'SorP'!$A$"&amp;MATCH($S181&amp;$J181,SorP!C:C,0))))</f>
        <v/>
      </c>
      <c r="U181" s="233"/>
      <c r="V181" s="234" t="e">
        <f ca="1">IF(C181="",NA(),MATCH($B181&amp;$C181,'Smelter Look-up'!$J:$J,0))</f>
        <v>#N/A</v>
      </c>
      <c r="X181" s="191">
        <f ca="1" t="shared" si="12"/>
        <v>0</v>
      </c>
      <c r="AB181" s="235" t="str">
        <f ca="1" t="shared" si="14"/>
        <v/>
      </c>
      <c r="AC181" s="191" t="str">
        <f ca="1" t="shared" si="15"/>
        <v/>
      </c>
      <c r="AD181" s="191" t="str">
        <f ca="1" t="shared" si="16"/>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3"/>
        <v/>
      </c>
      <c r="T182" s="232" t="str">
        <f ca="1">IF(B182="","",IF(ISERROR(MATCH($J182,SorP!$B$1:$B$6261,0)),"",INDIRECT("'SorP'!$A$"&amp;MATCH($S182&amp;$J182,SorP!C:C,0))))</f>
        <v/>
      </c>
      <c r="U182" s="233"/>
      <c r="V182" s="234" t="e">
        <f ca="1">IF(C182="",NA(),MATCH($B182&amp;$C182,'Smelter Look-up'!$J:$J,0))</f>
        <v>#N/A</v>
      </c>
      <c r="X182" s="191">
        <f ca="1" t="shared" si="12"/>
        <v>0</v>
      </c>
      <c r="AB182" s="235" t="str">
        <f ca="1" t="shared" si="14"/>
        <v/>
      </c>
      <c r="AC182" s="191" t="str">
        <f ca="1" t="shared" si="15"/>
        <v/>
      </c>
      <c r="AD182" s="191" t="str">
        <f ca="1" t="shared" si="16"/>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3"/>
        <v/>
      </c>
      <c r="T183" s="232" t="str">
        <f ca="1">IF(B183="","",IF(ISERROR(MATCH($J183,SorP!$B$1:$B$6261,0)),"",INDIRECT("'SorP'!$A$"&amp;MATCH($S183&amp;$J183,SorP!C:C,0))))</f>
        <v/>
      </c>
      <c r="U183" s="233"/>
      <c r="V183" s="234" t="e">
        <f ca="1">IF(C183="",NA(),MATCH($B183&amp;$C183,'Smelter Look-up'!$J:$J,0))</f>
        <v>#N/A</v>
      </c>
      <c r="X183" s="191">
        <f ca="1" t="shared" si="12"/>
        <v>0</v>
      </c>
      <c r="AB183" s="235" t="str">
        <f ca="1" t="shared" si="14"/>
        <v/>
      </c>
      <c r="AC183" s="191" t="str">
        <f ca="1" t="shared" si="15"/>
        <v/>
      </c>
      <c r="AD183" s="191" t="str">
        <f ca="1" t="shared" si="16"/>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3"/>
        <v/>
      </c>
      <c r="T184" s="232" t="str">
        <f ca="1">IF(B184="","",IF(ISERROR(MATCH($J184,SorP!$B$1:$B$6261,0)),"",INDIRECT("'SorP'!$A$"&amp;MATCH($S184&amp;$J184,SorP!C:C,0))))</f>
        <v/>
      </c>
      <c r="U184" s="233"/>
      <c r="V184" s="234" t="e">
        <f ca="1">IF(C184="",NA(),MATCH($B184&amp;$C184,'Smelter Look-up'!$J:$J,0))</f>
        <v>#N/A</v>
      </c>
      <c r="X184" s="191">
        <f ca="1" t="shared" si="12"/>
        <v>0</v>
      </c>
      <c r="AB184" s="235" t="str">
        <f ca="1" t="shared" si="14"/>
        <v/>
      </c>
      <c r="AC184" s="191" t="str">
        <f ca="1" t="shared" si="15"/>
        <v/>
      </c>
      <c r="AD184" s="191" t="str">
        <f ca="1" t="shared" si="16"/>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3"/>
        <v/>
      </c>
      <c r="T185" s="232" t="str">
        <f ca="1">IF(B185="","",IF(ISERROR(MATCH($J185,SorP!$B$1:$B$6261,0)),"",INDIRECT("'SorP'!$A$"&amp;MATCH($S185&amp;$J185,SorP!C:C,0))))</f>
        <v/>
      </c>
      <c r="U185" s="233"/>
      <c r="V185" s="234" t="e">
        <f ca="1">IF(C185="",NA(),MATCH($B185&amp;$C185,'Smelter Look-up'!$J:$J,0))</f>
        <v>#N/A</v>
      </c>
      <c r="X185" s="191">
        <f ca="1" t="shared" si="12"/>
        <v>0</v>
      </c>
      <c r="AB185" s="235" t="str">
        <f ca="1" t="shared" si="14"/>
        <v/>
      </c>
      <c r="AC185" s="191" t="str">
        <f ca="1" t="shared" si="15"/>
        <v/>
      </c>
      <c r="AD185" s="191" t="str">
        <f ca="1" t="shared" si="16"/>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3"/>
        <v/>
      </c>
      <c r="T186" s="232" t="str">
        <f ca="1">IF(B186="","",IF(ISERROR(MATCH($J186,SorP!$B$1:$B$6261,0)),"",INDIRECT("'SorP'!$A$"&amp;MATCH($S186&amp;$J186,SorP!C:C,0))))</f>
        <v/>
      </c>
      <c r="U186" s="233"/>
      <c r="V186" s="234" t="e">
        <f ca="1">IF(C186="",NA(),MATCH($B186&amp;$C186,'Smelter Look-up'!$J:$J,0))</f>
        <v>#N/A</v>
      </c>
      <c r="X186" s="191">
        <f ca="1" t="shared" si="12"/>
        <v>0</v>
      </c>
      <c r="AB186" s="235" t="str">
        <f ca="1" t="shared" si="14"/>
        <v/>
      </c>
      <c r="AC186" s="191" t="str">
        <f ca="1" t="shared" si="15"/>
        <v/>
      </c>
      <c r="AD186" s="191" t="str">
        <f ca="1" t="shared" si="16"/>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3"/>
        <v/>
      </c>
      <c r="T187" s="232" t="str">
        <f ca="1">IF(B187="","",IF(ISERROR(MATCH($J187,SorP!$B$1:$B$6261,0)),"",INDIRECT("'SorP'!$A$"&amp;MATCH($S187&amp;$J187,SorP!C:C,0))))</f>
        <v/>
      </c>
      <c r="U187" s="233"/>
      <c r="V187" s="234" t="e">
        <f ca="1">IF(C187="",NA(),MATCH($B187&amp;$C187,'Smelter Look-up'!$J:$J,0))</f>
        <v>#N/A</v>
      </c>
      <c r="X187" s="191">
        <f ca="1" t="shared" si="12"/>
        <v>0</v>
      </c>
      <c r="AB187" s="235" t="str">
        <f ca="1" t="shared" si="14"/>
        <v/>
      </c>
      <c r="AC187" s="191" t="str">
        <f ca="1" t="shared" si="15"/>
        <v/>
      </c>
      <c r="AD187" s="191" t="str">
        <f ca="1" t="shared" si="16"/>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si="13"/>
        <v/>
      </c>
      <c r="T188" s="232" t="str">
        <f ca="1">IF(B188="","",IF(ISERROR(MATCH($J188,SorP!$B$1:$B$6261,0)),"",INDIRECT("'SorP'!$A$"&amp;MATCH($S188&amp;$J188,SorP!C:C,0))))</f>
        <v/>
      </c>
      <c r="U188" s="233"/>
      <c r="V188" s="234" t="e">
        <f ca="1">IF(C188="",NA(),MATCH($B188&amp;$C188,'Smelter Look-up'!$J:$J,0))</f>
        <v>#N/A</v>
      </c>
      <c r="X188" s="191">
        <f ca="1" t="shared" si="12"/>
        <v>0</v>
      </c>
      <c r="AB188" s="235" t="str">
        <f ca="1" t="shared" si="14"/>
        <v/>
      </c>
      <c r="AC188" s="191" t="str">
        <f ca="1" t="shared" si="15"/>
        <v/>
      </c>
      <c r="AD188" s="191" t="str">
        <f ca="1" t="shared" si="16"/>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3"/>
        <v/>
      </c>
      <c r="T189" s="232" t="str">
        <f ca="1">IF(B189="","",IF(ISERROR(MATCH($J189,SorP!$B$1:$B$6261,0)),"",INDIRECT("'SorP'!$A$"&amp;MATCH($S189&amp;$J189,SorP!C:C,0))))</f>
        <v/>
      </c>
      <c r="U189" s="233"/>
      <c r="V189" s="234" t="e">
        <f ca="1">IF(C189="",NA(),MATCH($B189&amp;$C189,'Smelter Look-up'!$J:$J,0))</f>
        <v>#N/A</v>
      </c>
      <c r="X189" s="191">
        <f ca="1" t="shared" ref="X189:X252" si="17">IF(AND(C189="Smelter not listed",OR(LEN(D189)=0,LEN(E189)=0)),1,0)</f>
        <v>0</v>
      </c>
      <c r="AB189" s="235" t="str">
        <f ca="1" t="shared" si="14"/>
        <v/>
      </c>
      <c r="AC189" s="191" t="str">
        <f ca="1" t="shared" si="15"/>
        <v/>
      </c>
      <c r="AD189" s="191" t="str">
        <f ca="1" t="shared" si="16"/>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ref="S190:S253" si="18">IF(B190="","",IF(ISERROR(MATCH($E190,CL,0)),"Unknown",INDIRECT("'C'!$A$"&amp;MATCH($E190,CL,0)+1)))</f>
        <v/>
      </c>
      <c r="T190" s="232" t="str">
        <f ca="1">IF(B190="","",IF(ISERROR(MATCH($J190,SorP!$B$1:$B$6261,0)),"",INDIRECT("'SorP'!$A$"&amp;MATCH($S190&amp;$J190,SorP!C:C,0))))</f>
        <v/>
      </c>
      <c r="U190" s="233"/>
      <c r="V190" s="234" t="e">
        <f ca="1">IF(C190="",NA(),MATCH($B190&amp;$C190,'Smelter Look-up'!$J:$J,0))</f>
        <v>#N/A</v>
      </c>
      <c r="X190" s="191">
        <f ca="1" t="shared" si="17"/>
        <v>0</v>
      </c>
      <c r="AB190" s="235" t="str">
        <f ca="1" t="shared" si="14"/>
        <v/>
      </c>
      <c r="AC190" s="191" t="str">
        <f ca="1" t="shared" si="15"/>
        <v/>
      </c>
      <c r="AD190" s="191" t="str">
        <f ca="1" t="shared" si="16"/>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8"/>
        <v/>
      </c>
      <c r="T191" s="232" t="str">
        <f ca="1">IF(B191="","",IF(ISERROR(MATCH($J191,SorP!$B$1:$B$6261,0)),"",INDIRECT("'SorP'!$A$"&amp;MATCH($S191&amp;$J191,SorP!C:C,0))))</f>
        <v/>
      </c>
      <c r="U191" s="233"/>
      <c r="V191" s="234" t="e">
        <f ca="1">IF(C191="",NA(),MATCH($B191&amp;$C191,'Smelter Look-up'!$J:$J,0))</f>
        <v>#N/A</v>
      </c>
      <c r="X191" s="191">
        <f ca="1" t="shared" si="17"/>
        <v>0</v>
      </c>
      <c r="AB191" s="235" t="str">
        <f ca="1" t="shared" si="14"/>
        <v/>
      </c>
      <c r="AC191" s="191" t="str">
        <f ca="1" t="shared" si="15"/>
        <v/>
      </c>
      <c r="AD191" s="191" t="str">
        <f ca="1" t="shared" si="16"/>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8"/>
        <v/>
      </c>
      <c r="T192" s="232" t="str">
        <f ca="1">IF(B192="","",IF(ISERROR(MATCH($J192,SorP!$B$1:$B$6261,0)),"",INDIRECT("'SorP'!$A$"&amp;MATCH($S192&amp;$J192,SorP!C:C,0))))</f>
        <v/>
      </c>
      <c r="U192" s="233"/>
      <c r="V192" s="234" t="e">
        <f ca="1">IF(C192="",NA(),MATCH($B192&amp;$C192,'Smelter Look-up'!$J:$J,0))</f>
        <v>#N/A</v>
      </c>
      <c r="X192" s="191">
        <f ca="1" t="shared" si="17"/>
        <v>0</v>
      </c>
      <c r="AB192" s="235" t="str">
        <f ca="1" t="shared" si="14"/>
        <v/>
      </c>
      <c r="AC192" s="191" t="str">
        <f ca="1" t="shared" si="15"/>
        <v/>
      </c>
      <c r="AD192" s="191" t="str">
        <f ca="1" t="shared" si="16"/>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8"/>
        <v/>
      </c>
      <c r="T193" s="232" t="str">
        <f ca="1">IF(B193="","",IF(ISERROR(MATCH($J193,SorP!$B$1:$B$6261,0)),"",INDIRECT("'SorP'!$A$"&amp;MATCH($S193&amp;$J193,SorP!C:C,0))))</f>
        <v/>
      </c>
      <c r="U193" s="233"/>
      <c r="V193" s="234" t="e">
        <f ca="1">IF(C193="",NA(),MATCH($B193&amp;$C193,'Smelter Look-up'!$J:$J,0))</f>
        <v>#N/A</v>
      </c>
      <c r="X193" s="191">
        <f ca="1" t="shared" si="17"/>
        <v>0</v>
      </c>
      <c r="AB193" s="235" t="str">
        <f ca="1" t="shared" si="14"/>
        <v/>
      </c>
      <c r="AC193" s="191" t="str">
        <f ca="1" t="shared" si="15"/>
        <v/>
      </c>
      <c r="AD193" s="191" t="str">
        <f ca="1" t="shared" si="16"/>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8"/>
        <v/>
      </c>
      <c r="T194" s="232" t="str">
        <f ca="1">IF(B194="","",IF(ISERROR(MATCH($J194,SorP!$B$1:$B$6261,0)),"",INDIRECT("'SorP'!$A$"&amp;MATCH($S194&amp;$J194,SorP!C:C,0))))</f>
        <v/>
      </c>
      <c r="U194" s="233"/>
      <c r="V194" s="234" t="e">
        <f ca="1">IF(C194="",NA(),MATCH($B194&amp;$C194,'Smelter Look-up'!$J:$J,0))</f>
        <v>#N/A</v>
      </c>
      <c r="X194" s="191">
        <f ca="1" t="shared" si="17"/>
        <v>0</v>
      </c>
      <c r="AB194" s="235" t="str">
        <f ca="1" t="shared" si="14"/>
        <v/>
      </c>
      <c r="AC194" s="191" t="str">
        <f ca="1" t="shared" si="15"/>
        <v/>
      </c>
      <c r="AD194" s="191" t="str">
        <f ca="1" t="shared" si="16"/>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8"/>
        <v/>
      </c>
      <c r="T195" s="232" t="str">
        <f ca="1">IF(B195="","",IF(ISERROR(MATCH($J195,SorP!$B$1:$B$6261,0)),"",INDIRECT("'SorP'!$A$"&amp;MATCH($S195&amp;$J195,SorP!C:C,0))))</f>
        <v/>
      </c>
      <c r="U195" s="233"/>
      <c r="V195" s="234" t="e">
        <f ca="1">IF(C195="",NA(),MATCH($B195&amp;$C195,'Smelter Look-up'!$J:$J,0))</f>
        <v>#N/A</v>
      </c>
      <c r="X195" s="191">
        <f ca="1" t="shared" si="17"/>
        <v>0</v>
      </c>
      <c r="AB195" s="235" t="str">
        <f ca="1" t="shared" si="14"/>
        <v/>
      </c>
      <c r="AC195" s="191" t="str">
        <f ca="1" t="shared" si="15"/>
        <v/>
      </c>
      <c r="AD195" s="191" t="str">
        <f ca="1" t="shared" si="16"/>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8"/>
        <v/>
      </c>
      <c r="T196" s="232" t="str">
        <f ca="1">IF(B196="","",IF(ISERROR(MATCH($J196,SorP!$B$1:$B$6261,0)),"",INDIRECT("'SorP'!$A$"&amp;MATCH($S196&amp;$J196,SorP!C:C,0))))</f>
        <v/>
      </c>
      <c r="U196" s="233"/>
      <c r="V196" s="234" t="e">
        <f ca="1">IF(C196="",NA(),MATCH($B196&amp;$C196,'Smelter Look-up'!$J:$J,0))</f>
        <v>#N/A</v>
      </c>
      <c r="X196" s="191">
        <f ca="1" t="shared" si="17"/>
        <v>0</v>
      </c>
      <c r="AB196" s="235" t="str">
        <f ca="1" t="shared" ref="AB196:AB259" si="19">IF(C196="","",B196)</f>
        <v/>
      </c>
      <c r="AC196" s="191" t="str">
        <f ca="1" t="shared" ref="AC196:AC259" si="20">B196</f>
        <v/>
      </c>
      <c r="AD196" s="191" t="str">
        <f ca="1" t="shared" ref="AD196:AD259" si="21">IF(C196="Smelter not listed",D196,C196)</f>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8"/>
        <v/>
      </c>
      <c r="T197" s="232" t="str">
        <f ca="1">IF(B197="","",IF(ISERROR(MATCH($J197,SorP!$B$1:$B$6261,0)),"",INDIRECT("'SorP'!$A$"&amp;MATCH($S197&amp;$J197,SorP!C:C,0))))</f>
        <v/>
      </c>
      <c r="U197" s="233"/>
      <c r="V197" s="234" t="e">
        <f ca="1">IF(C197="",NA(),MATCH($B197&amp;$C197,'Smelter Look-up'!$J:$J,0))</f>
        <v>#N/A</v>
      </c>
      <c r="X197" s="191">
        <f ca="1" t="shared" si="17"/>
        <v>0</v>
      </c>
      <c r="AB197" s="235" t="str">
        <f ca="1" t="shared" si="19"/>
        <v/>
      </c>
      <c r="AC197" s="191" t="str">
        <f ca="1" t="shared" si="20"/>
        <v/>
      </c>
      <c r="AD197" s="191" t="str">
        <f ca="1" t="shared" si="21"/>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8"/>
        <v/>
      </c>
      <c r="T198" s="232" t="str">
        <f ca="1">IF(B198="","",IF(ISERROR(MATCH($J198,SorP!$B$1:$B$6261,0)),"",INDIRECT("'SorP'!$A$"&amp;MATCH($S198&amp;$J198,SorP!C:C,0))))</f>
        <v/>
      </c>
      <c r="U198" s="233"/>
      <c r="V198" s="234" t="e">
        <f ca="1">IF(C198="",NA(),MATCH($B198&amp;$C198,'Smelter Look-up'!$J:$J,0))</f>
        <v>#N/A</v>
      </c>
      <c r="X198" s="191">
        <f ca="1" t="shared" si="17"/>
        <v>0</v>
      </c>
      <c r="AB198" s="235" t="str">
        <f ca="1" t="shared" si="19"/>
        <v/>
      </c>
      <c r="AC198" s="191" t="str">
        <f ca="1" t="shared" si="20"/>
        <v/>
      </c>
      <c r="AD198" s="191" t="str">
        <f ca="1" t="shared" si="21"/>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8"/>
        <v/>
      </c>
      <c r="T199" s="232" t="str">
        <f ca="1">IF(B199="","",IF(ISERROR(MATCH($J199,SorP!$B$1:$B$6261,0)),"",INDIRECT("'SorP'!$A$"&amp;MATCH($S199&amp;$J199,SorP!C:C,0))))</f>
        <v/>
      </c>
      <c r="U199" s="233"/>
      <c r="V199" s="234" t="e">
        <f ca="1">IF(C199="",NA(),MATCH($B199&amp;$C199,'Smelter Look-up'!$J:$J,0))</f>
        <v>#N/A</v>
      </c>
      <c r="X199" s="191">
        <f ca="1" t="shared" si="17"/>
        <v>0</v>
      </c>
      <c r="AB199" s="235" t="str">
        <f ca="1" t="shared" si="19"/>
        <v/>
      </c>
      <c r="AC199" s="191" t="str">
        <f ca="1" t="shared" si="20"/>
        <v/>
      </c>
      <c r="AD199" s="191" t="str">
        <f ca="1" t="shared" si="21"/>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8"/>
        <v/>
      </c>
      <c r="T200" s="232" t="str">
        <f ca="1">IF(B200="","",IF(ISERROR(MATCH($J200,SorP!$B$1:$B$6261,0)),"",INDIRECT("'SorP'!$A$"&amp;MATCH($S200&amp;$J200,SorP!C:C,0))))</f>
        <v/>
      </c>
      <c r="U200" s="233"/>
      <c r="V200" s="234" t="e">
        <f ca="1">IF(C200="",NA(),MATCH($B200&amp;$C200,'Smelter Look-up'!$J:$J,0))</f>
        <v>#N/A</v>
      </c>
      <c r="X200" s="191">
        <f ca="1" t="shared" si="17"/>
        <v>0</v>
      </c>
      <c r="AB200" s="235" t="str">
        <f ca="1" t="shared" si="19"/>
        <v/>
      </c>
      <c r="AC200" s="191" t="str">
        <f ca="1" t="shared" si="20"/>
        <v/>
      </c>
      <c r="AD200" s="191" t="str">
        <f ca="1" t="shared" si="21"/>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8"/>
        <v/>
      </c>
      <c r="T201" s="232" t="str">
        <f ca="1">IF(B201="","",IF(ISERROR(MATCH($J201,SorP!$B$1:$B$6261,0)),"",INDIRECT("'SorP'!$A$"&amp;MATCH($S201&amp;$J201,SorP!C:C,0))))</f>
        <v/>
      </c>
      <c r="U201" s="233"/>
      <c r="V201" s="234" t="e">
        <f ca="1">IF(C201="",NA(),MATCH($B201&amp;$C201,'Smelter Look-up'!$J:$J,0))</f>
        <v>#N/A</v>
      </c>
      <c r="X201" s="191">
        <f ca="1" t="shared" si="17"/>
        <v>0</v>
      </c>
      <c r="AB201" s="235" t="str">
        <f ca="1" t="shared" si="19"/>
        <v/>
      </c>
      <c r="AC201" s="191" t="str">
        <f ca="1" t="shared" si="20"/>
        <v/>
      </c>
      <c r="AD201" s="191" t="str">
        <f ca="1" t="shared" si="21"/>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8"/>
        <v/>
      </c>
      <c r="T202" s="232" t="str">
        <f ca="1">IF(B202="","",IF(ISERROR(MATCH($J202,SorP!$B$1:$B$6261,0)),"",INDIRECT("'SorP'!$A$"&amp;MATCH($S202&amp;$J202,SorP!C:C,0))))</f>
        <v/>
      </c>
      <c r="U202" s="233"/>
      <c r="V202" s="234" t="e">
        <f ca="1">IF(C202="",NA(),MATCH($B202&amp;$C202,'Smelter Look-up'!$J:$J,0))</f>
        <v>#N/A</v>
      </c>
      <c r="X202" s="191">
        <f ca="1" t="shared" si="17"/>
        <v>0</v>
      </c>
      <c r="AB202" s="235" t="str">
        <f ca="1" t="shared" si="19"/>
        <v/>
      </c>
      <c r="AC202" s="191" t="str">
        <f ca="1" t="shared" si="20"/>
        <v/>
      </c>
      <c r="AD202" s="191" t="str">
        <f ca="1" t="shared" si="21"/>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8"/>
        <v/>
      </c>
      <c r="T203" s="232" t="str">
        <f ca="1">IF(B203="","",IF(ISERROR(MATCH($J203,SorP!$B$1:$B$6261,0)),"",INDIRECT("'SorP'!$A$"&amp;MATCH($S203&amp;$J203,SorP!C:C,0))))</f>
        <v/>
      </c>
      <c r="U203" s="233"/>
      <c r="V203" s="234" t="e">
        <f ca="1">IF(C203="",NA(),MATCH($B203&amp;$C203,'Smelter Look-up'!$J:$J,0))</f>
        <v>#N/A</v>
      </c>
      <c r="X203" s="191">
        <f ca="1" t="shared" si="17"/>
        <v>0</v>
      </c>
      <c r="AB203" s="235" t="str">
        <f ca="1" t="shared" si="19"/>
        <v/>
      </c>
      <c r="AC203" s="191" t="str">
        <f ca="1" t="shared" si="20"/>
        <v/>
      </c>
      <c r="AD203" s="191" t="str">
        <f ca="1" t="shared" si="21"/>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8"/>
        <v/>
      </c>
      <c r="T204" s="232" t="str">
        <f ca="1">IF(B204="","",IF(ISERROR(MATCH($J204,SorP!$B$1:$B$6261,0)),"",INDIRECT("'SorP'!$A$"&amp;MATCH($S204&amp;$J204,SorP!C:C,0))))</f>
        <v/>
      </c>
      <c r="U204" s="233"/>
      <c r="V204" s="234" t="e">
        <f ca="1">IF(C204="",NA(),MATCH($B204&amp;$C204,'Smelter Look-up'!$J:$J,0))</f>
        <v>#N/A</v>
      </c>
      <c r="X204" s="191">
        <f ca="1" t="shared" si="17"/>
        <v>0</v>
      </c>
      <c r="AB204" s="235" t="str">
        <f ca="1" t="shared" si="19"/>
        <v/>
      </c>
      <c r="AC204" s="191" t="str">
        <f ca="1" t="shared" si="20"/>
        <v/>
      </c>
      <c r="AD204" s="191" t="str">
        <f ca="1" t="shared" si="21"/>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8"/>
        <v/>
      </c>
      <c r="T205" s="232" t="str">
        <f ca="1">IF(B205="","",IF(ISERROR(MATCH($J205,SorP!$B$1:$B$6261,0)),"",INDIRECT("'SorP'!$A$"&amp;MATCH($S205&amp;$J205,SorP!C:C,0))))</f>
        <v/>
      </c>
      <c r="U205" s="233"/>
      <c r="V205" s="234" t="e">
        <f ca="1">IF(C205="",NA(),MATCH($B205&amp;$C205,'Smelter Look-up'!$J:$J,0))</f>
        <v>#N/A</v>
      </c>
      <c r="X205" s="191">
        <f ca="1" t="shared" si="17"/>
        <v>0</v>
      </c>
      <c r="AB205" s="235" t="str">
        <f ca="1" t="shared" si="19"/>
        <v/>
      </c>
      <c r="AC205" s="191" t="str">
        <f ca="1" t="shared" si="20"/>
        <v/>
      </c>
      <c r="AD205" s="191" t="str">
        <f ca="1" t="shared" si="21"/>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8"/>
        <v/>
      </c>
      <c r="T206" s="232" t="str">
        <f ca="1">IF(B206="","",IF(ISERROR(MATCH($J206,SorP!$B$1:$B$6261,0)),"",INDIRECT("'SorP'!$A$"&amp;MATCH($S206&amp;$J206,SorP!C:C,0))))</f>
        <v/>
      </c>
      <c r="U206" s="233"/>
      <c r="V206" s="234" t="e">
        <f ca="1">IF(C206="",NA(),MATCH($B206&amp;$C206,'Smelter Look-up'!$J:$J,0))</f>
        <v>#N/A</v>
      </c>
      <c r="X206" s="191">
        <f ca="1" t="shared" si="17"/>
        <v>0</v>
      </c>
      <c r="AB206" s="235" t="str">
        <f ca="1" t="shared" si="19"/>
        <v/>
      </c>
      <c r="AC206" s="191" t="str">
        <f ca="1" t="shared" si="20"/>
        <v/>
      </c>
      <c r="AD206" s="191" t="str">
        <f ca="1" t="shared" si="21"/>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8"/>
        <v/>
      </c>
      <c r="T207" s="232" t="str">
        <f ca="1">IF(B207="","",IF(ISERROR(MATCH($J207,SorP!$B$1:$B$6261,0)),"",INDIRECT("'SorP'!$A$"&amp;MATCH($S207&amp;$J207,SorP!C:C,0))))</f>
        <v/>
      </c>
      <c r="U207" s="233"/>
      <c r="V207" s="234" t="e">
        <f ca="1">IF(C207="",NA(),MATCH($B207&amp;$C207,'Smelter Look-up'!$J:$J,0))</f>
        <v>#N/A</v>
      </c>
      <c r="X207" s="191">
        <f ca="1" t="shared" si="17"/>
        <v>0</v>
      </c>
      <c r="AB207" s="235" t="str">
        <f ca="1" t="shared" si="19"/>
        <v/>
      </c>
      <c r="AC207" s="191" t="str">
        <f ca="1" t="shared" si="20"/>
        <v/>
      </c>
      <c r="AD207" s="191" t="str">
        <f ca="1" t="shared" si="21"/>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8"/>
        <v/>
      </c>
      <c r="T208" s="232" t="str">
        <f ca="1">IF(B208="","",IF(ISERROR(MATCH($J208,SorP!$B$1:$B$6261,0)),"",INDIRECT("'SorP'!$A$"&amp;MATCH($S208&amp;$J208,SorP!C:C,0))))</f>
        <v/>
      </c>
      <c r="U208" s="233"/>
      <c r="V208" s="234" t="e">
        <f ca="1">IF(C208="",NA(),MATCH($B208&amp;$C208,'Smelter Look-up'!$J:$J,0))</f>
        <v>#N/A</v>
      </c>
      <c r="X208" s="191">
        <f ca="1" t="shared" si="17"/>
        <v>0</v>
      </c>
      <c r="AB208" s="235" t="str">
        <f ca="1" t="shared" si="19"/>
        <v/>
      </c>
      <c r="AC208" s="191" t="str">
        <f ca="1" t="shared" si="20"/>
        <v/>
      </c>
      <c r="AD208" s="191" t="str">
        <f ca="1" t="shared" si="21"/>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8"/>
        <v/>
      </c>
      <c r="T209" s="232" t="str">
        <f ca="1">IF(B209="","",IF(ISERROR(MATCH($J209,SorP!$B$1:$B$6261,0)),"",INDIRECT("'SorP'!$A$"&amp;MATCH($S209&amp;$J209,SorP!C:C,0))))</f>
        <v/>
      </c>
      <c r="U209" s="233"/>
      <c r="V209" s="234" t="e">
        <f ca="1">IF(C209="",NA(),MATCH($B209&amp;$C209,'Smelter Look-up'!$J:$J,0))</f>
        <v>#N/A</v>
      </c>
      <c r="X209" s="191">
        <f ca="1" t="shared" si="17"/>
        <v>0</v>
      </c>
      <c r="AB209" s="235" t="str">
        <f ca="1" t="shared" si="19"/>
        <v/>
      </c>
      <c r="AC209" s="191" t="str">
        <f ca="1" t="shared" si="20"/>
        <v/>
      </c>
      <c r="AD209" s="191" t="str">
        <f ca="1" t="shared" si="21"/>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8"/>
        <v/>
      </c>
      <c r="T210" s="232" t="str">
        <f ca="1">IF(B210="","",IF(ISERROR(MATCH($J210,SorP!$B$1:$B$6261,0)),"",INDIRECT("'SorP'!$A$"&amp;MATCH($S210&amp;$J210,SorP!C:C,0))))</f>
        <v/>
      </c>
      <c r="U210" s="233"/>
      <c r="V210" s="234" t="e">
        <f ca="1">IF(C210="",NA(),MATCH($B210&amp;$C210,'Smelter Look-up'!$J:$J,0))</f>
        <v>#N/A</v>
      </c>
      <c r="X210" s="191">
        <f ca="1" t="shared" si="17"/>
        <v>0</v>
      </c>
      <c r="AB210" s="235" t="str">
        <f ca="1" t="shared" si="19"/>
        <v/>
      </c>
      <c r="AC210" s="191" t="str">
        <f ca="1" t="shared" si="20"/>
        <v/>
      </c>
      <c r="AD210" s="191" t="str">
        <f ca="1" t="shared" si="21"/>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8"/>
        <v/>
      </c>
      <c r="T211" s="232" t="str">
        <f ca="1">IF(B211="","",IF(ISERROR(MATCH($J211,SorP!$B$1:$B$6261,0)),"",INDIRECT("'SorP'!$A$"&amp;MATCH($S211&amp;$J211,SorP!C:C,0))))</f>
        <v/>
      </c>
      <c r="U211" s="233"/>
      <c r="V211" s="234" t="e">
        <f ca="1">IF(C211="",NA(),MATCH($B211&amp;$C211,'Smelter Look-up'!$J:$J,0))</f>
        <v>#N/A</v>
      </c>
      <c r="X211" s="191">
        <f ca="1" t="shared" si="17"/>
        <v>0</v>
      </c>
      <c r="AB211" s="235" t="str">
        <f ca="1" t="shared" si="19"/>
        <v/>
      </c>
      <c r="AC211" s="191" t="str">
        <f ca="1" t="shared" si="20"/>
        <v/>
      </c>
      <c r="AD211" s="191" t="str">
        <f ca="1" t="shared" si="21"/>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8"/>
        <v/>
      </c>
      <c r="T212" s="232" t="str">
        <f ca="1">IF(B212="","",IF(ISERROR(MATCH($J212,SorP!$B$1:$B$6261,0)),"",INDIRECT("'SorP'!$A$"&amp;MATCH($S212&amp;$J212,SorP!C:C,0))))</f>
        <v/>
      </c>
      <c r="U212" s="233"/>
      <c r="V212" s="234" t="e">
        <f ca="1">IF(C212="",NA(),MATCH($B212&amp;$C212,'Smelter Look-up'!$J:$J,0))</f>
        <v>#N/A</v>
      </c>
      <c r="X212" s="191">
        <f ca="1" t="shared" si="17"/>
        <v>0</v>
      </c>
      <c r="AB212" s="235" t="str">
        <f ca="1" t="shared" si="19"/>
        <v/>
      </c>
      <c r="AC212" s="191" t="str">
        <f ca="1" t="shared" si="20"/>
        <v/>
      </c>
      <c r="AD212" s="191" t="str">
        <f ca="1" t="shared" si="21"/>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8"/>
        <v/>
      </c>
      <c r="T213" s="232" t="str">
        <f ca="1">IF(B213="","",IF(ISERROR(MATCH($J213,SorP!$B$1:$B$6261,0)),"",INDIRECT("'SorP'!$A$"&amp;MATCH($S213&amp;$J213,SorP!C:C,0))))</f>
        <v/>
      </c>
      <c r="U213" s="233"/>
      <c r="V213" s="234" t="e">
        <f ca="1">IF(C213="",NA(),MATCH($B213&amp;$C213,'Smelter Look-up'!$J:$J,0))</f>
        <v>#N/A</v>
      </c>
      <c r="X213" s="191">
        <f ca="1" t="shared" si="17"/>
        <v>0</v>
      </c>
      <c r="AB213" s="235" t="str">
        <f ca="1" t="shared" si="19"/>
        <v/>
      </c>
      <c r="AC213" s="191" t="str">
        <f ca="1" t="shared" si="20"/>
        <v/>
      </c>
      <c r="AD213" s="191" t="str">
        <f ca="1" t="shared" si="21"/>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8"/>
        <v/>
      </c>
      <c r="T214" s="232" t="str">
        <f ca="1">IF(B214="","",IF(ISERROR(MATCH($J214,SorP!$B$1:$B$6261,0)),"",INDIRECT("'SorP'!$A$"&amp;MATCH($S214&amp;$J214,SorP!C:C,0))))</f>
        <v/>
      </c>
      <c r="U214" s="233"/>
      <c r="V214" s="234" t="e">
        <f ca="1">IF(C214="",NA(),MATCH($B214&amp;$C214,'Smelter Look-up'!$J:$J,0))</f>
        <v>#N/A</v>
      </c>
      <c r="X214" s="191">
        <f ca="1" t="shared" si="17"/>
        <v>0</v>
      </c>
      <c r="AB214" s="235" t="str">
        <f ca="1" t="shared" si="19"/>
        <v/>
      </c>
      <c r="AC214" s="191" t="str">
        <f ca="1" t="shared" si="20"/>
        <v/>
      </c>
      <c r="AD214" s="191" t="str">
        <f ca="1" t="shared" si="21"/>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8"/>
        <v/>
      </c>
      <c r="T215" s="232" t="str">
        <f ca="1">IF(B215="","",IF(ISERROR(MATCH($J215,SorP!$B$1:$B$6261,0)),"",INDIRECT("'SorP'!$A$"&amp;MATCH($S215&amp;$J215,SorP!C:C,0))))</f>
        <v/>
      </c>
      <c r="U215" s="233"/>
      <c r="V215" s="234" t="e">
        <f ca="1">IF(C215="",NA(),MATCH($B215&amp;$C215,'Smelter Look-up'!$J:$J,0))</f>
        <v>#N/A</v>
      </c>
      <c r="X215" s="191">
        <f ca="1" t="shared" si="17"/>
        <v>0</v>
      </c>
      <c r="AB215" s="235" t="str">
        <f ca="1" t="shared" si="19"/>
        <v/>
      </c>
      <c r="AC215" s="191" t="str">
        <f ca="1" t="shared" si="20"/>
        <v/>
      </c>
      <c r="AD215" s="191" t="str">
        <f ca="1" t="shared" si="21"/>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8"/>
        <v/>
      </c>
      <c r="T216" s="232" t="str">
        <f ca="1">IF(B216="","",IF(ISERROR(MATCH($J216,SorP!$B$1:$B$6261,0)),"",INDIRECT("'SorP'!$A$"&amp;MATCH($S216&amp;$J216,SorP!C:C,0))))</f>
        <v/>
      </c>
      <c r="U216" s="233"/>
      <c r="V216" s="234" t="e">
        <f ca="1">IF(C216="",NA(),MATCH($B216&amp;$C216,'Smelter Look-up'!$J:$J,0))</f>
        <v>#N/A</v>
      </c>
      <c r="X216" s="191">
        <f ca="1" t="shared" si="17"/>
        <v>0</v>
      </c>
      <c r="AB216" s="235" t="str">
        <f ca="1" t="shared" si="19"/>
        <v/>
      </c>
      <c r="AC216" s="191" t="str">
        <f ca="1" t="shared" si="20"/>
        <v/>
      </c>
      <c r="AD216" s="191" t="str">
        <f ca="1" t="shared" si="21"/>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8"/>
        <v/>
      </c>
      <c r="T217" s="232" t="str">
        <f ca="1">IF(B217="","",IF(ISERROR(MATCH($J217,SorP!$B$1:$B$6261,0)),"",INDIRECT("'SorP'!$A$"&amp;MATCH($S217&amp;$J217,SorP!C:C,0))))</f>
        <v/>
      </c>
      <c r="U217" s="233"/>
      <c r="V217" s="234" t="e">
        <f ca="1">IF(C217="",NA(),MATCH($B217&amp;$C217,'Smelter Look-up'!$J:$J,0))</f>
        <v>#N/A</v>
      </c>
      <c r="X217" s="191">
        <f ca="1" t="shared" si="17"/>
        <v>0</v>
      </c>
      <c r="AB217" s="235" t="str">
        <f ca="1" t="shared" si="19"/>
        <v/>
      </c>
      <c r="AC217" s="191" t="str">
        <f ca="1" t="shared" si="20"/>
        <v/>
      </c>
      <c r="AD217" s="191" t="str">
        <f ca="1" t="shared" si="21"/>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8"/>
        <v/>
      </c>
      <c r="T218" s="232" t="str">
        <f ca="1">IF(B218="","",IF(ISERROR(MATCH($J218,SorP!$B$1:$B$6261,0)),"",INDIRECT("'SorP'!$A$"&amp;MATCH($S218&amp;$J218,SorP!C:C,0))))</f>
        <v/>
      </c>
      <c r="U218" s="233"/>
      <c r="V218" s="234" t="e">
        <f ca="1">IF(C218="",NA(),MATCH($B218&amp;$C218,'Smelter Look-up'!$J:$J,0))</f>
        <v>#N/A</v>
      </c>
      <c r="X218" s="191">
        <f ca="1" t="shared" si="17"/>
        <v>0</v>
      </c>
      <c r="AB218" s="235" t="str">
        <f ca="1" t="shared" si="19"/>
        <v/>
      </c>
      <c r="AC218" s="191" t="str">
        <f ca="1" t="shared" si="20"/>
        <v/>
      </c>
      <c r="AD218" s="191" t="str">
        <f ca="1" t="shared" si="21"/>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8"/>
        <v/>
      </c>
      <c r="T219" s="232" t="str">
        <f ca="1">IF(B219="","",IF(ISERROR(MATCH($J219,SorP!$B$1:$B$6261,0)),"",INDIRECT("'SorP'!$A$"&amp;MATCH($S219&amp;$J219,SorP!C:C,0))))</f>
        <v/>
      </c>
      <c r="U219" s="233"/>
      <c r="V219" s="234" t="e">
        <f ca="1">IF(C219="",NA(),MATCH($B219&amp;$C219,'Smelter Look-up'!$J:$J,0))</f>
        <v>#N/A</v>
      </c>
      <c r="X219" s="191">
        <f ca="1" t="shared" si="17"/>
        <v>0</v>
      </c>
      <c r="AB219" s="235" t="str">
        <f ca="1" t="shared" si="19"/>
        <v/>
      </c>
      <c r="AC219" s="191" t="str">
        <f ca="1" t="shared" si="20"/>
        <v/>
      </c>
      <c r="AD219" s="191" t="str">
        <f ca="1" t="shared" si="21"/>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8"/>
        <v/>
      </c>
      <c r="T220" s="232" t="str">
        <f ca="1">IF(B220="","",IF(ISERROR(MATCH($J220,SorP!$B$1:$B$6261,0)),"",INDIRECT("'SorP'!$A$"&amp;MATCH($S220&amp;$J220,SorP!C:C,0))))</f>
        <v/>
      </c>
      <c r="U220" s="233"/>
      <c r="V220" s="234" t="e">
        <f ca="1">IF(C220="",NA(),MATCH($B220&amp;$C220,'Smelter Look-up'!$J:$J,0))</f>
        <v>#N/A</v>
      </c>
      <c r="X220" s="191">
        <f ca="1" t="shared" si="17"/>
        <v>0</v>
      </c>
      <c r="AB220" s="235" t="str">
        <f ca="1" t="shared" si="19"/>
        <v/>
      </c>
      <c r="AC220" s="191" t="str">
        <f ca="1" t="shared" si="20"/>
        <v/>
      </c>
      <c r="AD220" s="191" t="str">
        <f ca="1" t="shared" si="21"/>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8"/>
        <v/>
      </c>
      <c r="T221" s="232" t="str">
        <f ca="1">IF(B221="","",IF(ISERROR(MATCH($J221,SorP!$B$1:$B$6261,0)),"",INDIRECT("'SorP'!$A$"&amp;MATCH($S221&amp;$J221,SorP!C:C,0))))</f>
        <v/>
      </c>
      <c r="U221" s="233"/>
      <c r="V221" s="234" t="e">
        <f ca="1">IF(C221="",NA(),MATCH($B221&amp;$C221,'Smelter Look-up'!$J:$J,0))</f>
        <v>#N/A</v>
      </c>
      <c r="X221" s="191">
        <f ca="1" t="shared" si="17"/>
        <v>0</v>
      </c>
      <c r="AB221" s="235" t="str">
        <f ca="1" t="shared" si="19"/>
        <v/>
      </c>
      <c r="AC221" s="191" t="str">
        <f ca="1" t="shared" si="20"/>
        <v/>
      </c>
      <c r="AD221" s="191" t="str">
        <f ca="1" t="shared" si="21"/>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8"/>
        <v/>
      </c>
      <c r="T222" s="232" t="str">
        <f ca="1">IF(B222="","",IF(ISERROR(MATCH($J222,SorP!$B$1:$B$6261,0)),"",INDIRECT("'SorP'!$A$"&amp;MATCH($S222&amp;$J222,SorP!C:C,0))))</f>
        <v/>
      </c>
      <c r="U222" s="233"/>
      <c r="V222" s="234" t="e">
        <f ca="1">IF(C222="",NA(),MATCH($B222&amp;$C222,'Smelter Look-up'!$J:$J,0))</f>
        <v>#N/A</v>
      </c>
      <c r="X222" s="191">
        <f ca="1" t="shared" si="17"/>
        <v>0</v>
      </c>
      <c r="AB222" s="235" t="str">
        <f ca="1" t="shared" si="19"/>
        <v/>
      </c>
      <c r="AC222" s="191" t="str">
        <f ca="1" t="shared" si="20"/>
        <v/>
      </c>
      <c r="AD222" s="191" t="str">
        <f ca="1" t="shared" si="21"/>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8"/>
        <v/>
      </c>
      <c r="T223" s="232" t="str">
        <f ca="1">IF(B223="","",IF(ISERROR(MATCH($J223,SorP!$B$1:$B$6261,0)),"",INDIRECT("'SorP'!$A$"&amp;MATCH($S223&amp;$J223,SorP!C:C,0))))</f>
        <v/>
      </c>
      <c r="U223" s="233"/>
      <c r="V223" s="234" t="e">
        <f ca="1">IF(C223="",NA(),MATCH($B223&amp;$C223,'Smelter Look-up'!$J:$J,0))</f>
        <v>#N/A</v>
      </c>
      <c r="X223" s="191">
        <f ca="1" t="shared" si="17"/>
        <v>0</v>
      </c>
      <c r="AB223" s="235" t="str">
        <f ca="1" t="shared" si="19"/>
        <v/>
      </c>
      <c r="AC223" s="191" t="str">
        <f ca="1" t="shared" si="20"/>
        <v/>
      </c>
      <c r="AD223" s="191" t="str">
        <f ca="1" t="shared" si="21"/>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8"/>
        <v/>
      </c>
      <c r="T224" s="232" t="str">
        <f ca="1">IF(B224="","",IF(ISERROR(MATCH($J224,SorP!$B$1:$B$6261,0)),"",INDIRECT("'SorP'!$A$"&amp;MATCH($S224&amp;$J224,SorP!C:C,0))))</f>
        <v/>
      </c>
      <c r="U224" s="233"/>
      <c r="V224" s="234" t="e">
        <f ca="1">IF(C224="",NA(),MATCH($B224&amp;$C224,'Smelter Look-up'!$J:$J,0))</f>
        <v>#N/A</v>
      </c>
      <c r="X224" s="191">
        <f ca="1" t="shared" si="17"/>
        <v>0</v>
      </c>
      <c r="AB224" s="235" t="str">
        <f ca="1" t="shared" si="19"/>
        <v/>
      </c>
      <c r="AC224" s="191" t="str">
        <f ca="1" t="shared" si="20"/>
        <v/>
      </c>
      <c r="AD224" s="191" t="str">
        <f ca="1" t="shared" si="21"/>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8"/>
        <v/>
      </c>
      <c r="T225" s="232" t="str">
        <f ca="1">IF(B225="","",IF(ISERROR(MATCH($J225,SorP!$B$1:$B$6261,0)),"",INDIRECT("'SorP'!$A$"&amp;MATCH($S225&amp;$J225,SorP!C:C,0))))</f>
        <v/>
      </c>
      <c r="U225" s="233"/>
      <c r="V225" s="234" t="e">
        <f ca="1">IF(C225="",NA(),MATCH($B225&amp;$C225,'Smelter Look-up'!$J:$J,0))</f>
        <v>#N/A</v>
      </c>
      <c r="X225" s="191">
        <f ca="1" t="shared" si="17"/>
        <v>0</v>
      </c>
      <c r="AB225" s="235" t="str">
        <f ca="1" t="shared" si="19"/>
        <v/>
      </c>
      <c r="AC225" s="191" t="str">
        <f ca="1" t="shared" si="20"/>
        <v/>
      </c>
      <c r="AD225" s="191" t="str">
        <f ca="1" t="shared" si="21"/>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8"/>
        <v/>
      </c>
      <c r="T226" s="232" t="str">
        <f ca="1">IF(B226="","",IF(ISERROR(MATCH($J226,SorP!$B$1:$B$6261,0)),"",INDIRECT("'SorP'!$A$"&amp;MATCH($S226&amp;$J226,SorP!C:C,0))))</f>
        <v/>
      </c>
      <c r="U226" s="233"/>
      <c r="V226" s="234" t="e">
        <f ca="1">IF(C226="",NA(),MATCH($B226&amp;$C226,'Smelter Look-up'!$J:$J,0))</f>
        <v>#N/A</v>
      </c>
      <c r="X226" s="191">
        <f ca="1" t="shared" si="17"/>
        <v>0</v>
      </c>
      <c r="AB226" s="235" t="str">
        <f ca="1" t="shared" si="19"/>
        <v/>
      </c>
      <c r="AC226" s="191" t="str">
        <f ca="1" t="shared" si="20"/>
        <v/>
      </c>
      <c r="AD226" s="191" t="str">
        <f ca="1" t="shared" si="21"/>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8"/>
        <v/>
      </c>
      <c r="T227" s="232" t="str">
        <f ca="1">IF(B227="","",IF(ISERROR(MATCH($J227,SorP!$B$1:$B$6261,0)),"",INDIRECT("'SorP'!$A$"&amp;MATCH($S227&amp;$J227,SorP!C:C,0))))</f>
        <v/>
      </c>
      <c r="U227" s="233"/>
      <c r="V227" s="234" t="e">
        <f ca="1">IF(C227="",NA(),MATCH($B227&amp;$C227,'Smelter Look-up'!$J:$J,0))</f>
        <v>#N/A</v>
      </c>
      <c r="X227" s="191">
        <f ca="1" t="shared" si="17"/>
        <v>0</v>
      </c>
      <c r="AB227" s="235" t="str">
        <f ca="1" t="shared" si="19"/>
        <v/>
      </c>
      <c r="AC227" s="191" t="str">
        <f ca="1" t="shared" si="20"/>
        <v/>
      </c>
      <c r="AD227" s="191" t="str">
        <f ca="1" t="shared" si="21"/>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8"/>
        <v/>
      </c>
      <c r="T228" s="232" t="str">
        <f ca="1">IF(B228="","",IF(ISERROR(MATCH($J228,SorP!$B$1:$B$6261,0)),"",INDIRECT("'SorP'!$A$"&amp;MATCH($S228&amp;$J228,SorP!C:C,0))))</f>
        <v/>
      </c>
      <c r="U228" s="233"/>
      <c r="V228" s="234" t="e">
        <f ca="1">IF(C228="",NA(),MATCH($B228&amp;$C228,'Smelter Look-up'!$J:$J,0))</f>
        <v>#N/A</v>
      </c>
      <c r="X228" s="191">
        <f ca="1" t="shared" si="17"/>
        <v>0</v>
      </c>
      <c r="AB228" s="235" t="str">
        <f ca="1" t="shared" si="19"/>
        <v/>
      </c>
      <c r="AC228" s="191" t="str">
        <f ca="1" t="shared" si="20"/>
        <v/>
      </c>
      <c r="AD228" s="191" t="str">
        <f ca="1" t="shared" si="21"/>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8"/>
        <v/>
      </c>
      <c r="T229" s="232" t="str">
        <f ca="1">IF(B229="","",IF(ISERROR(MATCH($J229,SorP!$B$1:$B$6261,0)),"",INDIRECT("'SorP'!$A$"&amp;MATCH($S229&amp;$J229,SorP!C:C,0))))</f>
        <v/>
      </c>
      <c r="U229" s="233"/>
      <c r="V229" s="234" t="e">
        <f ca="1">IF(C229="",NA(),MATCH($B229&amp;$C229,'Smelter Look-up'!$J:$J,0))</f>
        <v>#N/A</v>
      </c>
      <c r="X229" s="191">
        <f ca="1" t="shared" si="17"/>
        <v>0</v>
      </c>
      <c r="AB229" s="235" t="str">
        <f ca="1" t="shared" si="19"/>
        <v/>
      </c>
      <c r="AC229" s="191" t="str">
        <f ca="1" t="shared" si="20"/>
        <v/>
      </c>
      <c r="AD229" s="191" t="str">
        <f ca="1" t="shared" si="21"/>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8"/>
        <v/>
      </c>
      <c r="T230" s="232" t="str">
        <f ca="1">IF(B230="","",IF(ISERROR(MATCH($J230,SorP!$B$1:$B$6261,0)),"",INDIRECT("'SorP'!$A$"&amp;MATCH($S230&amp;$J230,SorP!C:C,0))))</f>
        <v/>
      </c>
      <c r="U230" s="233"/>
      <c r="V230" s="234" t="e">
        <f ca="1">IF(C230="",NA(),MATCH($B230&amp;$C230,'Smelter Look-up'!$J:$J,0))</f>
        <v>#N/A</v>
      </c>
      <c r="X230" s="191">
        <f ca="1" t="shared" si="17"/>
        <v>0</v>
      </c>
      <c r="AB230" s="235" t="str">
        <f ca="1" t="shared" si="19"/>
        <v/>
      </c>
      <c r="AC230" s="191" t="str">
        <f ca="1" t="shared" si="20"/>
        <v/>
      </c>
      <c r="AD230" s="191" t="str">
        <f ca="1" t="shared" si="21"/>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8"/>
        <v/>
      </c>
      <c r="T231" s="232" t="str">
        <f ca="1">IF(B231="","",IF(ISERROR(MATCH($J231,SorP!$B$1:$B$6261,0)),"",INDIRECT("'SorP'!$A$"&amp;MATCH($S231&amp;$J231,SorP!C:C,0))))</f>
        <v/>
      </c>
      <c r="U231" s="233"/>
      <c r="V231" s="234" t="e">
        <f ca="1">IF(C231="",NA(),MATCH($B231&amp;$C231,'Smelter Look-up'!$J:$J,0))</f>
        <v>#N/A</v>
      </c>
      <c r="X231" s="191">
        <f ca="1" t="shared" si="17"/>
        <v>0</v>
      </c>
      <c r="AB231" s="235" t="str">
        <f ca="1" t="shared" si="19"/>
        <v/>
      </c>
      <c r="AC231" s="191" t="str">
        <f ca="1" t="shared" si="20"/>
        <v/>
      </c>
      <c r="AD231" s="191" t="str">
        <f ca="1" t="shared" si="21"/>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8"/>
        <v/>
      </c>
      <c r="T232" s="232" t="str">
        <f ca="1">IF(B232="","",IF(ISERROR(MATCH($J232,SorP!$B$1:$B$6261,0)),"",INDIRECT("'SorP'!$A$"&amp;MATCH($S232&amp;$J232,SorP!C:C,0))))</f>
        <v/>
      </c>
      <c r="U232" s="233"/>
      <c r="V232" s="234" t="e">
        <f ca="1">IF(C232="",NA(),MATCH($B232&amp;$C232,'Smelter Look-up'!$J:$J,0))</f>
        <v>#N/A</v>
      </c>
      <c r="X232" s="191">
        <f ca="1" t="shared" si="17"/>
        <v>0</v>
      </c>
      <c r="AB232" s="235" t="str">
        <f ca="1" t="shared" si="19"/>
        <v/>
      </c>
      <c r="AC232" s="191" t="str">
        <f ca="1" t="shared" si="20"/>
        <v/>
      </c>
      <c r="AD232" s="191" t="str">
        <f ca="1" t="shared" si="21"/>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8"/>
        <v/>
      </c>
      <c r="T233" s="232" t="str">
        <f ca="1">IF(B233="","",IF(ISERROR(MATCH($J233,SorP!$B$1:$B$6261,0)),"",INDIRECT("'SorP'!$A$"&amp;MATCH($S233&amp;$J233,SorP!C:C,0))))</f>
        <v/>
      </c>
      <c r="U233" s="233"/>
      <c r="V233" s="234" t="e">
        <f ca="1">IF(C233="",NA(),MATCH($B233&amp;$C233,'Smelter Look-up'!$J:$J,0))</f>
        <v>#N/A</v>
      </c>
      <c r="X233" s="191">
        <f ca="1" t="shared" si="17"/>
        <v>0</v>
      </c>
      <c r="AB233" s="235" t="str">
        <f ca="1" t="shared" si="19"/>
        <v/>
      </c>
      <c r="AC233" s="191" t="str">
        <f ca="1" t="shared" si="20"/>
        <v/>
      </c>
      <c r="AD233" s="191" t="str">
        <f ca="1" t="shared" si="21"/>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8"/>
        <v/>
      </c>
      <c r="T234" s="232" t="str">
        <f ca="1">IF(B234="","",IF(ISERROR(MATCH($J234,SorP!$B$1:$B$6261,0)),"",INDIRECT("'SorP'!$A$"&amp;MATCH($S234&amp;$J234,SorP!C:C,0))))</f>
        <v/>
      </c>
      <c r="U234" s="233"/>
      <c r="V234" s="234" t="e">
        <f ca="1">IF(C234="",NA(),MATCH($B234&amp;$C234,'Smelter Look-up'!$J:$J,0))</f>
        <v>#N/A</v>
      </c>
      <c r="X234" s="191">
        <f ca="1" t="shared" si="17"/>
        <v>0</v>
      </c>
      <c r="AB234" s="235" t="str">
        <f ca="1" t="shared" si="19"/>
        <v/>
      </c>
      <c r="AC234" s="191" t="str">
        <f ca="1" t="shared" si="20"/>
        <v/>
      </c>
      <c r="AD234" s="191" t="str">
        <f ca="1" t="shared" si="21"/>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8"/>
        <v/>
      </c>
      <c r="T235" s="232" t="str">
        <f ca="1">IF(B235="","",IF(ISERROR(MATCH($J235,SorP!$B$1:$B$6261,0)),"",INDIRECT("'SorP'!$A$"&amp;MATCH($S235&amp;$J235,SorP!C:C,0))))</f>
        <v/>
      </c>
      <c r="U235" s="233"/>
      <c r="V235" s="234" t="e">
        <f ca="1">IF(C235="",NA(),MATCH($B235&amp;$C235,'Smelter Look-up'!$J:$J,0))</f>
        <v>#N/A</v>
      </c>
      <c r="X235" s="191">
        <f ca="1" t="shared" si="17"/>
        <v>0</v>
      </c>
      <c r="AB235" s="235" t="str">
        <f ca="1" t="shared" si="19"/>
        <v/>
      </c>
      <c r="AC235" s="191" t="str">
        <f ca="1" t="shared" si="20"/>
        <v/>
      </c>
      <c r="AD235" s="191" t="str">
        <f ca="1" t="shared" si="21"/>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8"/>
        <v/>
      </c>
      <c r="T236" s="232" t="str">
        <f ca="1">IF(B236="","",IF(ISERROR(MATCH($J236,SorP!$B$1:$B$6261,0)),"",INDIRECT("'SorP'!$A$"&amp;MATCH($S236&amp;$J236,SorP!C:C,0))))</f>
        <v/>
      </c>
      <c r="U236" s="233"/>
      <c r="V236" s="234" t="e">
        <f ca="1">IF(C236="",NA(),MATCH($B236&amp;$C236,'Smelter Look-up'!$J:$J,0))</f>
        <v>#N/A</v>
      </c>
      <c r="X236" s="191">
        <f ca="1" t="shared" si="17"/>
        <v>0</v>
      </c>
      <c r="AB236" s="235" t="str">
        <f ca="1" t="shared" si="19"/>
        <v/>
      </c>
      <c r="AC236" s="191" t="str">
        <f ca="1" t="shared" si="20"/>
        <v/>
      </c>
      <c r="AD236" s="191" t="str">
        <f ca="1" t="shared" si="21"/>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8"/>
        <v/>
      </c>
      <c r="T237" s="232" t="str">
        <f ca="1">IF(B237="","",IF(ISERROR(MATCH($J237,SorP!$B$1:$B$6261,0)),"",INDIRECT("'SorP'!$A$"&amp;MATCH($S237&amp;$J237,SorP!C:C,0))))</f>
        <v/>
      </c>
      <c r="U237" s="233"/>
      <c r="V237" s="234" t="e">
        <f ca="1">IF(C237="",NA(),MATCH($B237&amp;$C237,'Smelter Look-up'!$J:$J,0))</f>
        <v>#N/A</v>
      </c>
      <c r="X237" s="191">
        <f ca="1" t="shared" si="17"/>
        <v>0</v>
      </c>
      <c r="AB237" s="235" t="str">
        <f ca="1" t="shared" si="19"/>
        <v/>
      </c>
      <c r="AC237" s="191" t="str">
        <f ca="1" t="shared" si="20"/>
        <v/>
      </c>
      <c r="AD237" s="191" t="str">
        <f ca="1" t="shared" si="21"/>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8"/>
        <v/>
      </c>
      <c r="T238" s="232" t="str">
        <f ca="1">IF(B238="","",IF(ISERROR(MATCH($J238,SorP!$B$1:$B$6261,0)),"",INDIRECT("'SorP'!$A$"&amp;MATCH($S238&amp;$J238,SorP!C:C,0))))</f>
        <v/>
      </c>
      <c r="U238" s="233"/>
      <c r="V238" s="234" t="e">
        <f ca="1">IF(C238="",NA(),MATCH($B238&amp;$C238,'Smelter Look-up'!$J:$J,0))</f>
        <v>#N/A</v>
      </c>
      <c r="X238" s="191">
        <f ca="1" t="shared" si="17"/>
        <v>0</v>
      </c>
      <c r="AB238" s="235" t="str">
        <f ca="1" t="shared" si="19"/>
        <v/>
      </c>
      <c r="AC238" s="191" t="str">
        <f ca="1" t="shared" si="20"/>
        <v/>
      </c>
      <c r="AD238" s="191" t="str">
        <f ca="1" t="shared" si="21"/>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8"/>
        <v/>
      </c>
      <c r="T239" s="232" t="str">
        <f ca="1">IF(B239="","",IF(ISERROR(MATCH($J239,SorP!$B$1:$B$6261,0)),"",INDIRECT("'SorP'!$A$"&amp;MATCH($S239&amp;$J239,SorP!C:C,0))))</f>
        <v/>
      </c>
      <c r="U239" s="233"/>
      <c r="V239" s="234" t="e">
        <f ca="1">IF(C239="",NA(),MATCH($B239&amp;$C239,'Smelter Look-up'!$J:$J,0))</f>
        <v>#N/A</v>
      </c>
      <c r="X239" s="191">
        <f ca="1" t="shared" si="17"/>
        <v>0</v>
      </c>
      <c r="AB239" s="235" t="str">
        <f ca="1" t="shared" si="19"/>
        <v/>
      </c>
      <c r="AC239" s="191" t="str">
        <f ca="1" t="shared" si="20"/>
        <v/>
      </c>
      <c r="AD239" s="191" t="str">
        <f ca="1" t="shared" si="21"/>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8"/>
        <v/>
      </c>
      <c r="T240" s="232" t="str">
        <f ca="1">IF(B240="","",IF(ISERROR(MATCH($J240,SorP!$B$1:$B$6261,0)),"",INDIRECT("'SorP'!$A$"&amp;MATCH($S240&amp;$J240,SorP!C:C,0))))</f>
        <v/>
      </c>
      <c r="U240" s="233"/>
      <c r="V240" s="234" t="e">
        <f ca="1">IF(C240="",NA(),MATCH($B240&amp;$C240,'Smelter Look-up'!$J:$J,0))</f>
        <v>#N/A</v>
      </c>
      <c r="X240" s="191">
        <f ca="1" t="shared" si="17"/>
        <v>0</v>
      </c>
      <c r="AB240" s="235" t="str">
        <f ca="1" t="shared" si="19"/>
        <v/>
      </c>
      <c r="AC240" s="191" t="str">
        <f ca="1" t="shared" si="20"/>
        <v/>
      </c>
      <c r="AD240" s="191" t="str">
        <f ca="1" t="shared" si="21"/>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8"/>
        <v/>
      </c>
      <c r="T241" s="232" t="str">
        <f ca="1">IF(B241="","",IF(ISERROR(MATCH($J241,SorP!$B$1:$B$6261,0)),"",INDIRECT("'SorP'!$A$"&amp;MATCH($S241&amp;$J241,SorP!C:C,0))))</f>
        <v/>
      </c>
      <c r="U241" s="233"/>
      <c r="V241" s="234" t="e">
        <f ca="1">IF(C241="",NA(),MATCH($B241&amp;$C241,'Smelter Look-up'!$J:$J,0))</f>
        <v>#N/A</v>
      </c>
      <c r="X241" s="191">
        <f ca="1" t="shared" si="17"/>
        <v>0</v>
      </c>
      <c r="AB241" s="235" t="str">
        <f ca="1" t="shared" si="19"/>
        <v/>
      </c>
      <c r="AC241" s="191" t="str">
        <f ca="1" t="shared" si="20"/>
        <v/>
      </c>
      <c r="AD241" s="191" t="str">
        <f ca="1" t="shared" si="21"/>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8"/>
        <v/>
      </c>
      <c r="T242" s="232" t="str">
        <f ca="1">IF(B242="","",IF(ISERROR(MATCH($J242,SorP!$B$1:$B$6261,0)),"",INDIRECT("'SorP'!$A$"&amp;MATCH($S242&amp;$J242,SorP!C:C,0))))</f>
        <v/>
      </c>
      <c r="U242" s="233"/>
      <c r="V242" s="234" t="e">
        <f ca="1">IF(C242="",NA(),MATCH($B242&amp;$C242,'Smelter Look-up'!$J:$J,0))</f>
        <v>#N/A</v>
      </c>
      <c r="X242" s="191">
        <f ca="1" t="shared" si="17"/>
        <v>0</v>
      </c>
      <c r="AB242" s="235" t="str">
        <f ca="1" t="shared" si="19"/>
        <v/>
      </c>
      <c r="AC242" s="191" t="str">
        <f ca="1" t="shared" si="20"/>
        <v/>
      </c>
      <c r="AD242" s="191" t="str">
        <f ca="1" t="shared" si="21"/>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8"/>
        <v/>
      </c>
      <c r="T243" s="232" t="str">
        <f ca="1">IF(B243="","",IF(ISERROR(MATCH($J243,SorP!$B$1:$B$6261,0)),"",INDIRECT("'SorP'!$A$"&amp;MATCH($S243&amp;$J243,SorP!C:C,0))))</f>
        <v/>
      </c>
      <c r="U243" s="233"/>
      <c r="V243" s="234" t="e">
        <f ca="1">IF(C243="",NA(),MATCH($B243&amp;$C243,'Smelter Look-up'!$J:$J,0))</f>
        <v>#N/A</v>
      </c>
      <c r="X243" s="191">
        <f ca="1" t="shared" si="17"/>
        <v>0</v>
      </c>
      <c r="AB243" s="235" t="str">
        <f ca="1" t="shared" si="19"/>
        <v/>
      </c>
      <c r="AC243" s="191" t="str">
        <f ca="1" t="shared" si="20"/>
        <v/>
      </c>
      <c r="AD243" s="191" t="str">
        <f ca="1" t="shared" si="21"/>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8"/>
        <v/>
      </c>
      <c r="T244" s="232" t="str">
        <f ca="1">IF(B244="","",IF(ISERROR(MATCH($J244,SorP!$B$1:$B$6261,0)),"",INDIRECT("'SorP'!$A$"&amp;MATCH($S244&amp;$J244,SorP!C:C,0))))</f>
        <v/>
      </c>
      <c r="U244" s="233"/>
      <c r="V244" s="234" t="e">
        <f ca="1">IF(C244="",NA(),MATCH($B244&amp;$C244,'Smelter Look-up'!$J:$J,0))</f>
        <v>#N/A</v>
      </c>
      <c r="X244" s="191">
        <f ca="1" t="shared" si="17"/>
        <v>0</v>
      </c>
      <c r="AB244" s="235" t="str">
        <f ca="1" t="shared" si="19"/>
        <v/>
      </c>
      <c r="AC244" s="191" t="str">
        <f ca="1" t="shared" si="20"/>
        <v/>
      </c>
      <c r="AD244" s="191" t="str">
        <f ca="1" t="shared" si="21"/>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8"/>
        <v/>
      </c>
      <c r="T245" s="232" t="str">
        <f ca="1">IF(B245="","",IF(ISERROR(MATCH($J245,SorP!$B$1:$B$6261,0)),"",INDIRECT("'SorP'!$A$"&amp;MATCH($S245&amp;$J245,SorP!C:C,0))))</f>
        <v/>
      </c>
      <c r="U245" s="233"/>
      <c r="V245" s="234" t="e">
        <f ca="1">IF(C245="",NA(),MATCH($B245&amp;$C245,'Smelter Look-up'!$J:$J,0))</f>
        <v>#N/A</v>
      </c>
      <c r="X245" s="191">
        <f ca="1" t="shared" si="17"/>
        <v>0</v>
      </c>
      <c r="AB245" s="235" t="str">
        <f ca="1" t="shared" si="19"/>
        <v/>
      </c>
      <c r="AC245" s="191" t="str">
        <f ca="1" t="shared" si="20"/>
        <v/>
      </c>
      <c r="AD245" s="191" t="str">
        <f ca="1" t="shared" si="21"/>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8"/>
        <v/>
      </c>
      <c r="T246" s="232" t="str">
        <f ca="1">IF(B246="","",IF(ISERROR(MATCH($J246,SorP!$B$1:$B$6261,0)),"",INDIRECT("'SorP'!$A$"&amp;MATCH($S246&amp;$J246,SorP!C:C,0))))</f>
        <v/>
      </c>
      <c r="U246" s="233"/>
      <c r="V246" s="234" t="e">
        <f ca="1">IF(C246="",NA(),MATCH($B246&amp;$C246,'Smelter Look-up'!$J:$J,0))</f>
        <v>#N/A</v>
      </c>
      <c r="X246" s="191">
        <f ca="1" t="shared" si="17"/>
        <v>0</v>
      </c>
      <c r="AB246" s="235" t="str">
        <f ca="1" t="shared" si="19"/>
        <v/>
      </c>
      <c r="AC246" s="191" t="str">
        <f ca="1" t="shared" si="20"/>
        <v/>
      </c>
      <c r="AD246" s="191" t="str">
        <f ca="1" t="shared" si="21"/>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8"/>
        <v/>
      </c>
      <c r="T247" s="232" t="str">
        <f ca="1">IF(B247="","",IF(ISERROR(MATCH($J247,SorP!$B$1:$B$6261,0)),"",INDIRECT("'SorP'!$A$"&amp;MATCH($S247&amp;$J247,SorP!C:C,0))))</f>
        <v/>
      </c>
      <c r="U247" s="233"/>
      <c r="V247" s="234" t="e">
        <f ca="1">IF(C247="",NA(),MATCH($B247&amp;$C247,'Smelter Look-up'!$J:$J,0))</f>
        <v>#N/A</v>
      </c>
      <c r="X247" s="191">
        <f ca="1" t="shared" si="17"/>
        <v>0</v>
      </c>
      <c r="AB247" s="235" t="str">
        <f ca="1" t="shared" si="19"/>
        <v/>
      </c>
      <c r="AC247" s="191" t="str">
        <f ca="1" t="shared" si="20"/>
        <v/>
      </c>
      <c r="AD247" s="191" t="str">
        <f ca="1" t="shared" si="21"/>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8"/>
        <v/>
      </c>
      <c r="T248" s="232" t="str">
        <f ca="1">IF(B248="","",IF(ISERROR(MATCH($J248,SorP!$B$1:$B$6261,0)),"",INDIRECT("'SorP'!$A$"&amp;MATCH($S248&amp;$J248,SorP!C:C,0))))</f>
        <v/>
      </c>
      <c r="U248" s="233"/>
      <c r="V248" s="234" t="e">
        <f ca="1">IF(C248="",NA(),MATCH($B248&amp;$C248,'Smelter Look-up'!$J:$J,0))</f>
        <v>#N/A</v>
      </c>
      <c r="X248" s="191">
        <f ca="1" t="shared" si="17"/>
        <v>0</v>
      </c>
      <c r="AB248" s="235" t="str">
        <f ca="1" t="shared" si="19"/>
        <v/>
      </c>
      <c r="AC248" s="191" t="str">
        <f ca="1" t="shared" si="20"/>
        <v/>
      </c>
      <c r="AD248" s="191" t="str">
        <f ca="1" t="shared" si="21"/>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8"/>
        <v/>
      </c>
      <c r="T249" s="232" t="str">
        <f ca="1">IF(B249="","",IF(ISERROR(MATCH($J249,SorP!$B$1:$B$6261,0)),"",INDIRECT("'SorP'!$A$"&amp;MATCH($S249&amp;$J249,SorP!C:C,0))))</f>
        <v/>
      </c>
      <c r="U249" s="233"/>
      <c r="V249" s="234" t="e">
        <f ca="1">IF(C249="",NA(),MATCH($B249&amp;$C249,'Smelter Look-up'!$J:$J,0))</f>
        <v>#N/A</v>
      </c>
      <c r="X249" s="191">
        <f ca="1" t="shared" si="17"/>
        <v>0</v>
      </c>
      <c r="AB249" s="235" t="str">
        <f ca="1" t="shared" si="19"/>
        <v/>
      </c>
      <c r="AC249" s="191" t="str">
        <f ca="1" t="shared" si="20"/>
        <v/>
      </c>
      <c r="AD249" s="191" t="str">
        <f ca="1" t="shared" si="21"/>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8"/>
        <v/>
      </c>
      <c r="T250" s="232" t="str">
        <f ca="1">IF(B250="","",IF(ISERROR(MATCH($J250,SorP!$B$1:$B$6261,0)),"",INDIRECT("'SorP'!$A$"&amp;MATCH($S250&amp;$J250,SorP!C:C,0))))</f>
        <v/>
      </c>
      <c r="U250" s="233"/>
      <c r="V250" s="234" t="e">
        <f ca="1">IF(C250="",NA(),MATCH($B250&amp;$C250,'Smelter Look-up'!$J:$J,0))</f>
        <v>#N/A</v>
      </c>
      <c r="X250" s="191">
        <f ca="1" t="shared" si="17"/>
        <v>0</v>
      </c>
      <c r="AB250" s="235" t="str">
        <f ca="1" t="shared" si="19"/>
        <v/>
      </c>
      <c r="AC250" s="191" t="str">
        <f ca="1" t="shared" si="20"/>
        <v/>
      </c>
      <c r="AD250" s="191" t="str">
        <f ca="1" t="shared" si="21"/>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8"/>
        <v/>
      </c>
      <c r="T251" s="232" t="str">
        <f ca="1">IF(B251="","",IF(ISERROR(MATCH($J251,SorP!$B$1:$B$6261,0)),"",INDIRECT("'SorP'!$A$"&amp;MATCH($S251&amp;$J251,SorP!C:C,0))))</f>
        <v/>
      </c>
      <c r="U251" s="233"/>
      <c r="V251" s="234" t="e">
        <f ca="1">IF(C251="",NA(),MATCH($B251&amp;$C251,'Smelter Look-up'!$J:$J,0))</f>
        <v>#N/A</v>
      </c>
      <c r="X251" s="191">
        <f ca="1" t="shared" si="17"/>
        <v>0</v>
      </c>
      <c r="AB251" s="235" t="str">
        <f ca="1" t="shared" si="19"/>
        <v/>
      </c>
      <c r="AC251" s="191" t="str">
        <f ca="1" t="shared" si="20"/>
        <v/>
      </c>
      <c r="AD251" s="191" t="str">
        <f ca="1" t="shared" si="21"/>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si="18"/>
        <v/>
      </c>
      <c r="T252" s="232" t="str">
        <f ca="1">IF(B252="","",IF(ISERROR(MATCH($J252,SorP!$B$1:$B$6261,0)),"",INDIRECT("'SorP'!$A$"&amp;MATCH($S252&amp;$J252,SorP!C:C,0))))</f>
        <v/>
      </c>
      <c r="U252" s="233"/>
      <c r="V252" s="234" t="e">
        <f ca="1">IF(C252="",NA(),MATCH($B252&amp;$C252,'Smelter Look-up'!$J:$J,0))</f>
        <v>#N/A</v>
      </c>
      <c r="X252" s="191">
        <f ca="1" t="shared" si="17"/>
        <v>0</v>
      </c>
      <c r="AB252" s="235" t="str">
        <f ca="1" t="shared" si="19"/>
        <v/>
      </c>
      <c r="AC252" s="191" t="str">
        <f ca="1" t="shared" si="20"/>
        <v/>
      </c>
      <c r="AD252" s="191" t="str">
        <f ca="1" t="shared" si="21"/>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18"/>
        <v/>
      </c>
      <c r="T253" s="232" t="str">
        <f ca="1">IF(B253="","",IF(ISERROR(MATCH($J253,SorP!$B$1:$B$6261,0)),"",INDIRECT("'SorP'!$A$"&amp;MATCH($S253&amp;$J253,SorP!C:C,0))))</f>
        <v/>
      </c>
      <c r="U253" s="233"/>
      <c r="V253" s="234" t="e">
        <f ca="1">IF(C253="",NA(),MATCH($B253&amp;$C253,'Smelter Look-up'!$J:$J,0))</f>
        <v>#N/A</v>
      </c>
      <c r="X253" s="191">
        <f ca="1" t="shared" ref="X253:X316" si="22">IF(AND(C253="Smelter not listed",OR(LEN(D253)=0,LEN(E253)=0)),1,0)</f>
        <v>0</v>
      </c>
      <c r="AB253" s="235" t="str">
        <f ca="1" t="shared" si="19"/>
        <v/>
      </c>
      <c r="AC253" s="191" t="str">
        <f ca="1" t="shared" si="20"/>
        <v/>
      </c>
      <c r="AD253" s="191" t="str">
        <f ca="1" t="shared" si="21"/>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ref="S254:S317" si="23">IF(B254="","",IF(ISERROR(MATCH($E254,CL,0)),"Unknown",INDIRECT("'C'!$A$"&amp;MATCH($E254,CL,0)+1)))</f>
        <v/>
      </c>
      <c r="T254" s="232" t="str">
        <f ca="1">IF(B254="","",IF(ISERROR(MATCH($J254,SorP!$B$1:$B$6261,0)),"",INDIRECT("'SorP'!$A$"&amp;MATCH($S254&amp;$J254,SorP!C:C,0))))</f>
        <v/>
      </c>
      <c r="U254" s="233"/>
      <c r="V254" s="234" t="e">
        <f ca="1">IF(C254="",NA(),MATCH($B254&amp;$C254,'Smelter Look-up'!$J:$J,0))</f>
        <v>#N/A</v>
      </c>
      <c r="X254" s="191">
        <f ca="1" t="shared" si="22"/>
        <v>0</v>
      </c>
      <c r="AB254" s="235" t="str">
        <f ca="1" t="shared" si="19"/>
        <v/>
      </c>
      <c r="AC254" s="191" t="str">
        <f ca="1" t="shared" si="20"/>
        <v/>
      </c>
      <c r="AD254" s="191" t="str">
        <f ca="1" t="shared" si="21"/>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3"/>
        <v/>
      </c>
      <c r="T255" s="232" t="str">
        <f ca="1">IF(B255="","",IF(ISERROR(MATCH($J255,SorP!$B$1:$B$6261,0)),"",INDIRECT("'SorP'!$A$"&amp;MATCH($S255&amp;$J255,SorP!C:C,0))))</f>
        <v/>
      </c>
      <c r="U255" s="233"/>
      <c r="V255" s="234" t="e">
        <f ca="1">IF(C255="",NA(),MATCH($B255&amp;$C255,'Smelter Look-up'!$J:$J,0))</f>
        <v>#N/A</v>
      </c>
      <c r="X255" s="191">
        <f ca="1" t="shared" si="22"/>
        <v>0</v>
      </c>
      <c r="AB255" s="235" t="str">
        <f ca="1" t="shared" si="19"/>
        <v/>
      </c>
      <c r="AC255" s="191" t="str">
        <f ca="1" t="shared" si="20"/>
        <v/>
      </c>
      <c r="AD255" s="191" t="str">
        <f ca="1" t="shared" si="21"/>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3"/>
        <v/>
      </c>
      <c r="T256" s="232" t="str">
        <f ca="1">IF(B256="","",IF(ISERROR(MATCH($J256,SorP!$B$1:$B$6261,0)),"",INDIRECT("'SorP'!$A$"&amp;MATCH($S256&amp;$J256,SorP!C:C,0))))</f>
        <v/>
      </c>
      <c r="U256" s="233"/>
      <c r="V256" s="234" t="e">
        <f ca="1">IF(C256="",NA(),MATCH($B256&amp;$C256,'Smelter Look-up'!$J:$J,0))</f>
        <v>#N/A</v>
      </c>
      <c r="X256" s="191">
        <f ca="1" t="shared" si="22"/>
        <v>0</v>
      </c>
      <c r="AB256" s="235" t="str">
        <f ca="1" t="shared" si="19"/>
        <v/>
      </c>
      <c r="AC256" s="191" t="str">
        <f ca="1" t="shared" si="20"/>
        <v/>
      </c>
      <c r="AD256" s="191" t="str">
        <f ca="1" t="shared" si="21"/>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3"/>
        <v/>
      </c>
      <c r="T257" s="232" t="str">
        <f ca="1">IF(B257="","",IF(ISERROR(MATCH($J257,SorP!$B$1:$B$6261,0)),"",INDIRECT("'SorP'!$A$"&amp;MATCH($S257&amp;$J257,SorP!C:C,0))))</f>
        <v/>
      </c>
      <c r="U257" s="233"/>
      <c r="V257" s="234" t="e">
        <f ca="1">IF(C257="",NA(),MATCH($B257&amp;$C257,'Smelter Look-up'!$J:$J,0))</f>
        <v>#N/A</v>
      </c>
      <c r="X257" s="191">
        <f ca="1" t="shared" si="22"/>
        <v>0</v>
      </c>
      <c r="AB257" s="235" t="str">
        <f ca="1" t="shared" si="19"/>
        <v/>
      </c>
      <c r="AC257" s="191" t="str">
        <f ca="1" t="shared" si="20"/>
        <v/>
      </c>
      <c r="AD257" s="191" t="str">
        <f ca="1" t="shared" si="21"/>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3"/>
        <v/>
      </c>
      <c r="T258" s="232" t="str">
        <f ca="1">IF(B258="","",IF(ISERROR(MATCH($J258,SorP!$B$1:$B$6261,0)),"",INDIRECT("'SorP'!$A$"&amp;MATCH($S258&amp;$J258,SorP!C:C,0))))</f>
        <v/>
      </c>
      <c r="U258" s="233"/>
      <c r="V258" s="234" t="e">
        <f ca="1">IF(C258="",NA(),MATCH($B258&amp;$C258,'Smelter Look-up'!$J:$J,0))</f>
        <v>#N/A</v>
      </c>
      <c r="X258" s="191">
        <f ca="1" t="shared" si="22"/>
        <v>0</v>
      </c>
      <c r="AB258" s="235" t="str">
        <f ca="1" t="shared" si="19"/>
        <v/>
      </c>
      <c r="AC258" s="191" t="str">
        <f ca="1" t="shared" si="20"/>
        <v/>
      </c>
      <c r="AD258" s="191" t="str">
        <f ca="1" t="shared" si="21"/>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3"/>
        <v/>
      </c>
      <c r="T259" s="232" t="str">
        <f ca="1">IF(B259="","",IF(ISERROR(MATCH($J259,SorP!$B$1:$B$6261,0)),"",INDIRECT("'SorP'!$A$"&amp;MATCH($S259&amp;$J259,SorP!C:C,0))))</f>
        <v/>
      </c>
      <c r="U259" s="233"/>
      <c r="V259" s="234" t="e">
        <f ca="1">IF(C259="",NA(),MATCH($B259&amp;$C259,'Smelter Look-up'!$J:$J,0))</f>
        <v>#N/A</v>
      </c>
      <c r="X259" s="191">
        <f ca="1" t="shared" si="22"/>
        <v>0</v>
      </c>
      <c r="AB259" s="235" t="str">
        <f ca="1" t="shared" si="19"/>
        <v/>
      </c>
      <c r="AC259" s="191" t="str">
        <f ca="1" t="shared" si="20"/>
        <v/>
      </c>
      <c r="AD259" s="191" t="str">
        <f ca="1" t="shared" si="21"/>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3"/>
        <v/>
      </c>
      <c r="T260" s="232" t="str">
        <f ca="1">IF(B260="","",IF(ISERROR(MATCH($J260,SorP!$B$1:$B$6261,0)),"",INDIRECT("'SorP'!$A$"&amp;MATCH($S260&amp;$J260,SorP!C:C,0))))</f>
        <v/>
      </c>
      <c r="U260" s="233"/>
      <c r="V260" s="234" t="e">
        <f ca="1">IF(C260="",NA(),MATCH($B260&amp;$C260,'Smelter Look-up'!$J:$J,0))</f>
        <v>#N/A</v>
      </c>
      <c r="X260" s="191">
        <f ca="1" t="shared" si="22"/>
        <v>0</v>
      </c>
      <c r="AB260" s="235" t="str">
        <f ca="1" t="shared" ref="AB260:AB323" si="24">IF(C260="","",B260)</f>
        <v/>
      </c>
      <c r="AC260" s="191" t="str">
        <f ca="1" t="shared" ref="AC260:AC323" si="25">B260</f>
        <v/>
      </c>
      <c r="AD260" s="191" t="str">
        <f ca="1" t="shared" ref="AD260:AD323" si="26">IF(C260="Smelter not listed",D260,C260)</f>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3"/>
        <v/>
      </c>
      <c r="T261" s="232" t="str">
        <f ca="1">IF(B261="","",IF(ISERROR(MATCH($J261,SorP!$B$1:$B$6261,0)),"",INDIRECT("'SorP'!$A$"&amp;MATCH($S261&amp;$J261,SorP!C:C,0))))</f>
        <v/>
      </c>
      <c r="U261" s="233"/>
      <c r="V261" s="234" t="e">
        <f ca="1">IF(C261="",NA(),MATCH($B261&amp;$C261,'Smelter Look-up'!$J:$J,0))</f>
        <v>#N/A</v>
      </c>
      <c r="X261" s="191">
        <f ca="1" t="shared" si="22"/>
        <v>0</v>
      </c>
      <c r="AB261" s="235" t="str">
        <f ca="1" t="shared" si="24"/>
        <v/>
      </c>
      <c r="AC261" s="191" t="str">
        <f ca="1" t="shared" si="25"/>
        <v/>
      </c>
      <c r="AD261" s="191" t="str">
        <f ca="1" t="shared" si="26"/>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3"/>
        <v/>
      </c>
      <c r="T262" s="232" t="str">
        <f ca="1">IF(B262="","",IF(ISERROR(MATCH($J262,SorP!$B$1:$B$6261,0)),"",INDIRECT("'SorP'!$A$"&amp;MATCH($S262&amp;$J262,SorP!C:C,0))))</f>
        <v/>
      </c>
      <c r="U262" s="233"/>
      <c r="V262" s="234" t="e">
        <f ca="1">IF(C262="",NA(),MATCH($B262&amp;$C262,'Smelter Look-up'!$J:$J,0))</f>
        <v>#N/A</v>
      </c>
      <c r="X262" s="191">
        <f ca="1" t="shared" si="22"/>
        <v>0</v>
      </c>
      <c r="AB262" s="235" t="str">
        <f ca="1" t="shared" si="24"/>
        <v/>
      </c>
      <c r="AC262" s="191" t="str">
        <f ca="1" t="shared" si="25"/>
        <v/>
      </c>
      <c r="AD262" s="191" t="str">
        <f ca="1" t="shared" si="26"/>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3"/>
        <v/>
      </c>
      <c r="T263" s="232" t="str">
        <f ca="1">IF(B263="","",IF(ISERROR(MATCH($J263,SorP!$B$1:$B$6261,0)),"",INDIRECT("'SorP'!$A$"&amp;MATCH($S263&amp;$J263,SorP!C:C,0))))</f>
        <v/>
      </c>
      <c r="U263" s="233"/>
      <c r="V263" s="234" t="e">
        <f ca="1">IF(C263="",NA(),MATCH($B263&amp;$C263,'Smelter Look-up'!$J:$J,0))</f>
        <v>#N/A</v>
      </c>
      <c r="X263" s="191">
        <f ca="1" t="shared" si="22"/>
        <v>0</v>
      </c>
      <c r="AB263" s="235" t="str">
        <f ca="1" t="shared" si="24"/>
        <v/>
      </c>
      <c r="AC263" s="191" t="str">
        <f ca="1" t="shared" si="25"/>
        <v/>
      </c>
      <c r="AD263" s="191" t="str">
        <f ca="1" t="shared" si="26"/>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3"/>
        <v/>
      </c>
      <c r="T264" s="232" t="str">
        <f ca="1">IF(B264="","",IF(ISERROR(MATCH($J264,SorP!$B$1:$B$6261,0)),"",INDIRECT("'SorP'!$A$"&amp;MATCH($S264&amp;$J264,SorP!C:C,0))))</f>
        <v/>
      </c>
      <c r="U264" s="233"/>
      <c r="V264" s="234" t="e">
        <f ca="1">IF(C264="",NA(),MATCH($B264&amp;$C264,'Smelter Look-up'!$J:$J,0))</f>
        <v>#N/A</v>
      </c>
      <c r="X264" s="191">
        <f ca="1" t="shared" si="22"/>
        <v>0</v>
      </c>
      <c r="AB264" s="235" t="str">
        <f ca="1" t="shared" si="24"/>
        <v/>
      </c>
      <c r="AC264" s="191" t="str">
        <f ca="1" t="shared" si="25"/>
        <v/>
      </c>
      <c r="AD264" s="191" t="str">
        <f ca="1" t="shared" si="26"/>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3"/>
        <v/>
      </c>
      <c r="T265" s="232" t="str">
        <f ca="1">IF(B265="","",IF(ISERROR(MATCH($J265,SorP!$B$1:$B$6261,0)),"",INDIRECT("'SorP'!$A$"&amp;MATCH($S265&amp;$J265,SorP!C:C,0))))</f>
        <v/>
      </c>
      <c r="U265" s="233"/>
      <c r="V265" s="234" t="e">
        <f ca="1">IF(C265="",NA(),MATCH($B265&amp;$C265,'Smelter Look-up'!$J:$J,0))</f>
        <v>#N/A</v>
      </c>
      <c r="X265" s="191">
        <f ca="1" t="shared" si="22"/>
        <v>0</v>
      </c>
      <c r="AB265" s="235" t="str">
        <f ca="1" t="shared" si="24"/>
        <v/>
      </c>
      <c r="AC265" s="191" t="str">
        <f ca="1" t="shared" si="25"/>
        <v/>
      </c>
      <c r="AD265" s="191" t="str">
        <f ca="1" t="shared" si="26"/>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3"/>
        <v/>
      </c>
      <c r="T266" s="232" t="str">
        <f ca="1">IF(B266="","",IF(ISERROR(MATCH($J266,SorP!$B$1:$B$6261,0)),"",INDIRECT("'SorP'!$A$"&amp;MATCH($S266&amp;$J266,SorP!C:C,0))))</f>
        <v/>
      </c>
      <c r="U266" s="233"/>
      <c r="V266" s="234" t="e">
        <f ca="1">IF(C266="",NA(),MATCH($B266&amp;$C266,'Smelter Look-up'!$J:$J,0))</f>
        <v>#N/A</v>
      </c>
      <c r="X266" s="191">
        <f ca="1" t="shared" si="22"/>
        <v>0</v>
      </c>
      <c r="AB266" s="235" t="str">
        <f ca="1" t="shared" si="24"/>
        <v/>
      </c>
      <c r="AC266" s="191" t="str">
        <f ca="1" t="shared" si="25"/>
        <v/>
      </c>
      <c r="AD266" s="191" t="str">
        <f ca="1" t="shared" si="26"/>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3"/>
        <v/>
      </c>
      <c r="T267" s="232" t="str">
        <f ca="1">IF(B267="","",IF(ISERROR(MATCH($J267,SorP!$B$1:$B$6261,0)),"",INDIRECT("'SorP'!$A$"&amp;MATCH($S267&amp;$J267,SorP!C:C,0))))</f>
        <v/>
      </c>
      <c r="U267" s="233"/>
      <c r="V267" s="234" t="e">
        <f ca="1">IF(C267="",NA(),MATCH($B267&amp;$C267,'Smelter Look-up'!$J:$J,0))</f>
        <v>#N/A</v>
      </c>
      <c r="X267" s="191">
        <f ca="1" t="shared" si="22"/>
        <v>0</v>
      </c>
      <c r="AB267" s="235" t="str">
        <f ca="1" t="shared" si="24"/>
        <v/>
      </c>
      <c r="AC267" s="191" t="str">
        <f ca="1" t="shared" si="25"/>
        <v/>
      </c>
      <c r="AD267" s="191" t="str">
        <f ca="1" t="shared" si="26"/>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3"/>
        <v/>
      </c>
      <c r="T268" s="232" t="str">
        <f ca="1">IF(B268="","",IF(ISERROR(MATCH($J268,SorP!$B$1:$B$6261,0)),"",INDIRECT("'SorP'!$A$"&amp;MATCH($S268&amp;$J268,SorP!C:C,0))))</f>
        <v/>
      </c>
      <c r="U268" s="233"/>
      <c r="V268" s="234" t="e">
        <f ca="1">IF(C268="",NA(),MATCH($B268&amp;$C268,'Smelter Look-up'!$J:$J,0))</f>
        <v>#N/A</v>
      </c>
      <c r="X268" s="191">
        <f ca="1" t="shared" si="22"/>
        <v>0</v>
      </c>
      <c r="AB268" s="235" t="str">
        <f ca="1" t="shared" si="24"/>
        <v/>
      </c>
      <c r="AC268" s="191" t="str">
        <f ca="1" t="shared" si="25"/>
        <v/>
      </c>
      <c r="AD268" s="191" t="str">
        <f ca="1" t="shared" si="26"/>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3"/>
        <v/>
      </c>
      <c r="T269" s="232" t="str">
        <f ca="1">IF(B269="","",IF(ISERROR(MATCH($J269,SorP!$B$1:$B$6261,0)),"",INDIRECT("'SorP'!$A$"&amp;MATCH($S269&amp;$J269,SorP!C:C,0))))</f>
        <v/>
      </c>
      <c r="U269" s="233"/>
      <c r="V269" s="234" t="e">
        <f ca="1">IF(C269="",NA(),MATCH($B269&amp;$C269,'Smelter Look-up'!$J:$J,0))</f>
        <v>#N/A</v>
      </c>
      <c r="X269" s="191">
        <f ca="1" t="shared" si="22"/>
        <v>0</v>
      </c>
      <c r="AB269" s="235" t="str">
        <f ca="1" t="shared" si="24"/>
        <v/>
      </c>
      <c r="AC269" s="191" t="str">
        <f ca="1" t="shared" si="25"/>
        <v/>
      </c>
      <c r="AD269" s="191" t="str">
        <f ca="1" t="shared" si="26"/>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3"/>
        <v/>
      </c>
      <c r="T270" s="232" t="str">
        <f ca="1">IF(B270="","",IF(ISERROR(MATCH($J270,SorP!$B$1:$B$6261,0)),"",INDIRECT("'SorP'!$A$"&amp;MATCH($S270&amp;$J270,SorP!C:C,0))))</f>
        <v/>
      </c>
      <c r="U270" s="233"/>
      <c r="V270" s="234" t="e">
        <f ca="1">IF(C270="",NA(),MATCH($B270&amp;$C270,'Smelter Look-up'!$J:$J,0))</f>
        <v>#N/A</v>
      </c>
      <c r="X270" s="191">
        <f ca="1" t="shared" si="22"/>
        <v>0</v>
      </c>
      <c r="AB270" s="235" t="str">
        <f ca="1" t="shared" si="24"/>
        <v/>
      </c>
      <c r="AC270" s="191" t="str">
        <f ca="1" t="shared" si="25"/>
        <v/>
      </c>
      <c r="AD270" s="191" t="str">
        <f ca="1" t="shared" si="26"/>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3"/>
        <v/>
      </c>
      <c r="T271" s="232" t="str">
        <f ca="1">IF(B271="","",IF(ISERROR(MATCH($J271,SorP!$B$1:$B$6261,0)),"",INDIRECT("'SorP'!$A$"&amp;MATCH($S271&amp;$J271,SorP!C:C,0))))</f>
        <v/>
      </c>
      <c r="U271" s="233"/>
      <c r="V271" s="234" t="e">
        <f ca="1">IF(C271="",NA(),MATCH($B271&amp;$C271,'Smelter Look-up'!$J:$J,0))</f>
        <v>#N/A</v>
      </c>
      <c r="X271" s="191">
        <f ca="1" t="shared" si="22"/>
        <v>0</v>
      </c>
      <c r="AB271" s="235" t="str">
        <f ca="1" t="shared" si="24"/>
        <v/>
      </c>
      <c r="AC271" s="191" t="str">
        <f ca="1" t="shared" si="25"/>
        <v/>
      </c>
      <c r="AD271" s="191" t="str">
        <f ca="1" t="shared" si="26"/>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3"/>
        <v/>
      </c>
      <c r="T272" s="232" t="str">
        <f ca="1">IF(B272="","",IF(ISERROR(MATCH($J272,SorP!$B$1:$B$6261,0)),"",INDIRECT("'SorP'!$A$"&amp;MATCH($S272&amp;$J272,SorP!C:C,0))))</f>
        <v/>
      </c>
      <c r="U272" s="233"/>
      <c r="V272" s="234" t="e">
        <f ca="1">IF(C272="",NA(),MATCH($B272&amp;$C272,'Smelter Look-up'!$J:$J,0))</f>
        <v>#N/A</v>
      </c>
      <c r="X272" s="191">
        <f ca="1" t="shared" si="22"/>
        <v>0</v>
      </c>
      <c r="AB272" s="235" t="str">
        <f ca="1" t="shared" si="24"/>
        <v/>
      </c>
      <c r="AC272" s="191" t="str">
        <f ca="1" t="shared" si="25"/>
        <v/>
      </c>
      <c r="AD272" s="191" t="str">
        <f ca="1" t="shared" si="26"/>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3"/>
        <v/>
      </c>
      <c r="T273" s="232" t="str">
        <f ca="1">IF(B273="","",IF(ISERROR(MATCH($J273,SorP!$B$1:$B$6261,0)),"",INDIRECT("'SorP'!$A$"&amp;MATCH($S273&amp;$J273,SorP!C:C,0))))</f>
        <v/>
      </c>
      <c r="U273" s="233"/>
      <c r="V273" s="234" t="e">
        <f ca="1">IF(C273="",NA(),MATCH($B273&amp;$C273,'Smelter Look-up'!$J:$J,0))</f>
        <v>#N/A</v>
      </c>
      <c r="X273" s="191">
        <f ca="1" t="shared" si="22"/>
        <v>0</v>
      </c>
      <c r="AB273" s="235" t="str">
        <f ca="1" t="shared" si="24"/>
        <v/>
      </c>
      <c r="AC273" s="191" t="str">
        <f ca="1" t="shared" si="25"/>
        <v/>
      </c>
      <c r="AD273" s="191" t="str">
        <f ca="1" t="shared" si="26"/>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3"/>
        <v/>
      </c>
      <c r="T274" s="232" t="str">
        <f ca="1">IF(B274="","",IF(ISERROR(MATCH($J274,SorP!$B$1:$B$6261,0)),"",INDIRECT("'SorP'!$A$"&amp;MATCH($S274&amp;$J274,SorP!C:C,0))))</f>
        <v/>
      </c>
      <c r="U274" s="233"/>
      <c r="V274" s="234" t="e">
        <f ca="1">IF(C274="",NA(),MATCH($B274&amp;$C274,'Smelter Look-up'!$J:$J,0))</f>
        <v>#N/A</v>
      </c>
      <c r="X274" s="191">
        <f ca="1" t="shared" si="22"/>
        <v>0</v>
      </c>
      <c r="AB274" s="235" t="str">
        <f ca="1" t="shared" si="24"/>
        <v/>
      </c>
      <c r="AC274" s="191" t="str">
        <f ca="1" t="shared" si="25"/>
        <v/>
      </c>
      <c r="AD274" s="191" t="str">
        <f ca="1" t="shared" si="26"/>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3"/>
        <v/>
      </c>
      <c r="T275" s="232" t="str">
        <f ca="1">IF(B275="","",IF(ISERROR(MATCH($J275,SorP!$B$1:$B$6261,0)),"",INDIRECT("'SorP'!$A$"&amp;MATCH($S275&amp;$J275,SorP!C:C,0))))</f>
        <v/>
      </c>
      <c r="U275" s="233"/>
      <c r="V275" s="234" t="e">
        <f ca="1">IF(C275="",NA(),MATCH($B275&amp;$C275,'Smelter Look-up'!$J:$J,0))</f>
        <v>#N/A</v>
      </c>
      <c r="X275" s="191">
        <f ca="1" t="shared" si="22"/>
        <v>0</v>
      </c>
      <c r="AB275" s="235" t="str">
        <f ca="1" t="shared" si="24"/>
        <v/>
      </c>
      <c r="AC275" s="191" t="str">
        <f ca="1" t="shared" si="25"/>
        <v/>
      </c>
      <c r="AD275" s="191" t="str">
        <f ca="1" t="shared" si="26"/>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3"/>
        <v/>
      </c>
      <c r="T276" s="232" t="str">
        <f ca="1">IF(B276="","",IF(ISERROR(MATCH($J276,SorP!$B$1:$B$6261,0)),"",INDIRECT("'SorP'!$A$"&amp;MATCH($S276&amp;$J276,SorP!C:C,0))))</f>
        <v/>
      </c>
      <c r="U276" s="233"/>
      <c r="V276" s="234" t="e">
        <f ca="1">IF(C276="",NA(),MATCH($B276&amp;$C276,'Smelter Look-up'!$J:$J,0))</f>
        <v>#N/A</v>
      </c>
      <c r="X276" s="191">
        <f ca="1" t="shared" si="22"/>
        <v>0</v>
      </c>
      <c r="AB276" s="235" t="str">
        <f ca="1" t="shared" si="24"/>
        <v/>
      </c>
      <c r="AC276" s="191" t="str">
        <f ca="1" t="shared" si="25"/>
        <v/>
      </c>
      <c r="AD276" s="191" t="str">
        <f ca="1" t="shared" si="26"/>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3"/>
        <v/>
      </c>
      <c r="T277" s="232" t="str">
        <f ca="1">IF(B277="","",IF(ISERROR(MATCH($J277,SorP!$B$1:$B$6261,0)),"",INDIRECT("'SorP'!$A$"&amp;MATCH($S277&amp;$J277,SorP!C:C,0))))</f>
        <v/>
      </c>
      <c r="U277" s="233"/>
      <c r="V277" s="234" t="e">
        <f ca="1">IF(C277="",NA(),MATCH($B277&amp;$C277,'Smelter Look-up'!$J:$J,0))</f>
        <v>#N/A</v>
      </c>
      <c r="X277" s="191">
        <f ca="1" t="shared" si="22"/>
        <v>0</v>
      </c>
      <c r="AB277" s="235" t="str">
        <f ca="1" t="shared" si="24"/>
        <v/>
      </c>
      <c r="AC277" s="191" t="str">
        <f ca="1" t="shared" si="25"/>
        <v/>
      </c>
      <c r="AD277" s="191" t="str">
        <f ca="1" t="shared" si="26"/>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3"/>
        <v/>
      </c>
      <c r="T278" s="232" t="str">
        <f ca="1">IF(B278="","",IF(ISERROR(MATCH($J278,SorP!$B$1:$B$6261,0)),"",INDIRECT("'SorP'!$A$"&amp;MATCH($S278&amp;$J278,SorP!C:C,0))))</f>
        <v/>
      </c>
      <c r="U278" s="233"/>
      <c r="V278" s="234" t="e">
        <f ca="1">IF(C278="",NA(),MATCH($B278&amp;$C278,'Smelter Look-up'!$J:$J,0))</f>
        <v>#N/A</v>
      </c>
      <c r="X278" s="191">
        <f ca="1" t="shared" si="22"/>
        <v>0</v>
      </c>
      <c r="AB278" s="235" t="str">
        <f ca="1" t="shared" si="24"/>
        <v/>
      </c>
      <c r="AC278" s="191" t="str">
        <f ca="1" t="shared" si="25"/>
        <v/>
      </c>
      <c r="AD278" s="191" t="str">
        <f ca="1" t="shared" si="26"/>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3"/>
        <v/>
      </c>
      <c r="T279" s="232" t="str">
        <f ca="1">IF(B279="","",IF(ISERROR(MATCH($J279,SorP!$B$1:$B$6261,0)),"",INDIRECT("'SorP'!$A$"&amp;MATCH($S279&amp;$J279,SorP!C:C,0))))</f>
        <v/>
      </c>
      <c r="U279" s="233"/>
      <c r="V279" s="234" t="e">
        <f ca="1">IF(C279="",NA(),MATCH($B279&amp;$C279,'Smelter Look-up'!$J:$J,0))</f>
        <v>#N/A</v>
      </c>
      <c r="X279" s="191">
        <f ca="1" t="shared" si="22"/>
        <v>0</v>
      </c>
      <c r="AB279" s="235" t="str">
        <f ca="1" t="shared" si="24"/>
        <v/>
      </c>
      <c r="AC279" s="191" t="str">
        <f ca="1" t="shared" si="25"/>
        <v/>
      </c>
      <c r="AD279" s="191" t="str">
        <f ca="1" t="shared" si="26"/>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3"/>
        <v/>
      </c>
      <c r="T280" s="232" t="str">
        <f ca="1">IF(B280="","",IF(ISERROR(MATCH($J280,SorP!$B$1:$B$6261,0)),"",INDIRECT("'SorP'!$A$"&amp;MATCH($S280&amp;$J280,SorP!C:C,0))))</f>
        <v/>
      </c>
      <c r="U280" s="233"/>
      <c r="V280" s="234" t="e">
        <f ca="1">IF(C280="",NA(),MATCH($B280&amp;$C280,'Smelter Look-up'!$J:$J,0))</f>
        <v>#N/A</v>
      </c>
      <c r="X280" s="191">
        <f ca="1" t="shared" si="22"/>
        <v>0</v>
      </c>
      <c r="AB280" s="235" t="str">
        <f ca="1" t="shared" si="24"/>
        <v/>
      </c>
      <c r="AC280" s="191" t="str">
        <f ca="1" t="shared" si="25"/>
        <v/>
      </c>
      <c r="AD280" s="191" t="str">
        <f ca="1" t="shared" si="26"/>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3"/>
        <v/>
      </c>
      <c r="T281" s="232" t="str">
        <f ca="1">IF(B281="","",IF(ISERROR(MATCH($J281,SorP!$B$1:$B$6261,0)),"",INDIRECT("'SorP'!$A$"&amp;MATCH($S281&amp;$J281,SorP!C:C,0))))</f>
        <v/>
      </c>
      <c r="U281" s="233"/>
      <c r="V281" s="234" t="e">
        <f ca="1">IF(C281="",NA(),MATCH($B281&amp;$C281,'Smelter Look-up'!$J:$J,0))</f>
        <v>#N/A</v>
      </c>
      <c r="X281" s="191">
        <f ca="1" t="shared" si="22"/>
        <v>0</v>
      </c>
      <c r="AB281" s="235" t="str">
        <f ca="1" t="shared" si="24"/>
        <v/>
      </c>
      <c r="AC281" s="191" t="str">
        <f ca="1" t="shared" si="25"/>
        <v/>
      </c>
      <c r="AD281" s="191" t="str">
        <f ca="1" t="shared" si="26"/>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3"/>
        <v/>
      </c>
      <c r="T282" s="232" t="str">
        <f ca="1">IF(B282="","",IF(ISERROR(MATCH($J282,SorP!$B$1:$B$6261,0)),"",INDIRECT("'SorP'!$A$"&amp;MATCH($S282&amp;$J282,SorP!C:C,0))))</f>
        <v/>
      </c>
      <c r="U282" s="233"/>
      <c r="V282" s="234" t="e">
        <f ca="1">IF(C282="",NA(),MATCH($B282&amp;$C282,'Smelter Look-up'!$J:$J,0))</f>
        <v>#N/A</v>
      </c>
      <c r="X282" s="191">
        <f ca="1" t="shared" si="22"/>
        <v>0</v>
      </c>
      <c r="AB282" s="235" t="str">
        <f ca="1" t="shared" si="24"/>
        <v/>
      </c>
      <c r="AC282" s="191" t="str">
        <f ca="1" t="shared" si="25"/>
        <v/>
      </c>
      <c r="AD282" s="191" t="str">
        <f ca="1" t="shared" si="26"/>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3"/>
        <v/>
      </c>
      <c r="T283" s="232" t="str">
        <f ca="1">IF(B283="","",IF(ISERROR(MATCH($J283,SorP!$B$1:$B$6261,0)),"",INDIRECT("'SorP'!$A$"&amp;MATCH($S283&amp;$J283,SorP!C:C,0))))</f>
        <v/>
      </c>
      <c r="U283" s="233"/>
      <c r="V283" s="234" t="e">
        <f ca="1">IF(C283="",NA(),MATCH($B283&amp;$C283,'Smelter Look-up'!$J:$J,0))</f>
        <v>#N/A</v>
      </c>
      <c r="X283" s="191">
        <f ca="1" t="shared" si="22"/>
        <v>0</v>
      </c>
      <c r="AB283" s="235" t="str">
        <f ca="1" t="shared" si="24"/>
        <v/>
      </c>
      <c r="AC283" s="191" t="str">
        <f ca="1" t="shared" si="25"/>
        <v/>
      </c>
      <c r="AD283" s="191" t="str">
        <f ca="1" t="shared" si="26"/>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3"/>
        <v/>
      </c>
      <c r="T284" s="232" t="str">
        <f ca="1">IF(B284="","",IF(ISERROR(MATCH($J284,SorP!$B$1:$B$6261,0)),"",INDIRECT("'SorP'!$A$"&amp;MATCH($S284&amp;$J284,SorP!C:C,0))))</f>
        <v/>
      </c>
      <c r="U284" s="233"/>
      <c r="V284" s="234" t="e">
        <f ca="1">IF(C284="",NA(),MATCH($B284&amp;$C284,'Smelter Look-up'!$J:$J,0))</f>
        <v>#N/A</v>
      </c>
      <c r="X284" s="191">
        <f ca="1" t="shared" si="22"/>
        <v>0</v>
      </c>
      <c r="AB284" s="235" t="str">
        <f ca="1" t="shared" si="24"/>
        <v/>
      </c>
      <c r="AC284" s="191" t="str">
        <f ca="1" t="shared" si="25"/>
        <v/>
      </c>
      <c r="AD284" s="191" t="str">
        <f ca="1" t="shared" si="26"/>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3"/>
        <v/>
      </c>
      <c r="T285" s="232" t="str">
        <f ca="1">IF(B285="","",IF(ISERROR(MATCH($J285,SorP!$B$1:$B$6261,0)),"",INDIRECT("'SorP'!$A$"&amp;MATCH($S285&amp;$J285,SorP!C:C,0))))</f>
        <v/>
      </c>
      <c r="U285" s="233"/>
      <c r="V285" s="234" t="e">
        <f ca="1">IF(C285="",NA(),MATCH($B285&amp;$C285,'Smelter Look-up'!$J:$J,0))</f>
        <v>#N/A</v>
      </c>
      <c r="X285" s="191">
        <f ca="1" t="shared" si="22"/>
        <v>0</v>
      </c>
      <c r="AB285" s="235" t="str">
        <f ca="1" t="shared" si="24"/>
        <v/>
      </c>
      <c r="AC285" s="191" t="str">
        <f ca="1" t="shared" si="25"/>
        <v/>
      </c>
      <c r="AD285" s="191" t="str">
        <f ca="1" t="shared" si="26"/>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3"/>
        <v/>
      </c>
      <c r="T286" s="232" t="str">
        <f ca="1">IF(B286="","",IF(ISERROR(MATCH($J286,SorP!$B$1:$B$6261,0)),"",INDIRECT("'SorP'!$A$"&amp;MATCH($S286&amp;$J286,SorP!C:C,0))))</f>
        <v/>
      </c>
      <c r="U286" s="233"/>
      <c r="V286" s="234" t="e">
        <f ca="1">IF(C286="",NA(),MATCH($B286&amp;$C286,'Smelter Look-up'!$J:$J,0))</f>
        <v>#N/A</v>
      </c>
      <c r="X286" s="191">
        <f ca="1" t="shared" si="22"/>
        <v>0</v>
      </c>
      <c r="AB286" s="235" t="str">
        <f ca="1" t="shared" si="24"/>
        <v/>
      </c>
      <c r="AC286" s="191" t="str">
        <f ca="1" t="shared" si="25"/>
        <v/>
      </c>
      <c r="AD286" s="191" t="str">
        <f ca="1" t="shared" si="26"/>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3"/>
        <v/>
      </c>
      <c r="T287" s="232" t="str">
        <f ca="1">IF(B287="","",IF(ISERROR(MATCH($J287,SorP!$B$1:$B$6261,0)),"",INDIRECT("'SorP'!$A$"&amp;MATCH($S287&amp;$J287,SorP!C:C,0))))</f>
        <v/>
      </c>
      <c r="U287" s="233"/>
      <c r="V287" s="234" t="e">
        <f ca="1">IF(C287="",NA(),MATCH($B287&amp;$C287,'Smelter Look-up'!$J:$J,0))</f>
        <v>#N/A</v>
      </c>
      <c r="X287" s="191">
        <f ca="1" t="shared" si="22"/>
        <v>0</v>
      </c>
      <c r="AB287" s="235" t="str">
        <f ca="1" t="shared" si="24"/>
        <v/>
      </c>
      <c r="AC287" s="191" t="str">
        <f ca="1" t="shared" si="25"/>
        <v/>
      </c>
      <c r="AD287" s="191" t="str">
        <f ca="1" t="shared" si="26"/>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3"/>
        <v/>
      </c>
      <c r="T288" s="232" t="str">
        <f ca="1">IF(B288="","",IF(ISERROR(MATCH($J288,SorP!$B$1:$B$6261,0)),"",INDIRECT("'SorP'!$A$"&amp;MATCH($S288&amp;$J288,SorP!C:C,0))))</f>
        <v/>
      </c>
      <c r="U288" s="233"/>
      <c r="V288" s="234" t="e">
        <f ca="1">IF(C288="",NA(),MATCH($B288&amp;$C288,'Smelter Look-up'!$J:$J,0))</f>
        <v>#N/A</v>
      </c>
      <c r="X288" s="191">
        <f ca="1" t="shared" si="22"/>
        <v>0</v>
      </c>
      <c r="AB288" s="235" t="str">
        <f ca="1" t="shared" si="24"/>
        <v/>
      </c>
      <c r="AC288" s="191" t="str">
        <f ca="1" t="shared" si="25"/>
        <v/>
      </c>
      <c r="AD288" s="191" t="str">
        <f ca="1" t="shared" si="26"/>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3"/>
        <v/>
      </c>
      <c r="T289" s="232" t="str">
        <f ca="1">IF(B289="","",IF(ISERROR(MATCH($J289,SorP!$B$1:$B$6261,0)),"",INDIRECT("'SorP'!$A$"&amp;MATCH($S289&amp;$J289,SorP!C:C,0))))</f>
        <v/>
      </c>
      <c r="U289" s="233"/>
      <c r="V289" s="234" t="e">
        <f ca="1">IF(C289="",NA(),MATCH($B289&amp;$C289,'Smelter Look-up'!$J:$J,0))</f>
        <v>#N/A</v>
      </c>
      <c r="X289" s="191">
        <f ca="1" t="shared" si="22"/>
        <v>0</v>
      </c>
      <c r="AB289" s="235" t="str">
        <f ca="1" t="shared" si="24"/>
        <v/>
      </c>
      <c r="AC289" s="191" t="str">
        <f ca="1" t="shared" si="25"/>
        <v/>
      </c>
      <c r="AD289" s="191" t="str">
        <f ca="1" t="shared" si="26"/>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3"/>
        <v/>
      </c>
      <c r="T290" s="232" t="str">
        <f ca="1">IF(B290="","",IF(ISERROR(MATCH($J290,SorP!$B$1:$B$6261,0)),"",INDIRECT("'SorP'!$A$"&amp;MATCH($S290&amp;$J290,SorP!C:C,0))))</f>
        <v/>
      </c>
      <c r="U290" s="233"/>
      <c r="V290" s="234" t="e">
        <f ca="1">IF(C290="",NA(),MATCH($B290&amp;$C290,'Smelter Look-up'!$J:$J,0))</f>
        <v>#N/A</v>
      </c>
      <c r="X290" s="191">
        <f ca="1" t="shared" si="22"/>
        <v>0</v>
      </c>
      <c r="AB290" s="235" t="str">
        <f ca="1" t="shared" si="24"/>
        <v/>
      </c>
      <c r="AC290" s="191" t="str">
        <f ca="1" t="shared" si="25"/>
        <v/>
      </c>
      <c r="AD290" s="191" t="str">
        <f ca="1" t="shared" si="26"/>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3"/>
        <v/>
      </c>
      <c r="T291" s="232" t="str">
        <f ca="1">IF(B291="","",IF(ISERROR(MATCH($J291,SorP!$B$1:$B$6261,0)),"",INDIRECT("'SorP'!$A$"&amp;MATCH($S291&amp;$J291,SorP!C:C,0))))</f>
        <v/>
      </c>
      <c r="U291" s="233"/>
      <c r="V291" s="234" t="e">
        <f ca="1">IF(C291="",NA(),MATCH($B291&amp;$C291,'Smelter Look-up'!$J:$J,0))</f>
        <v>#N/A</v>
      </c>
      <c r="X291" s="191">
        <f ca="1" t="shared" si="22"/>
        <v>0</v>
      </c>
      <c r="AB291" s="235" t="str">
        <f ca="1" t="shared" si="24"/>
        <v/>
      </c>
      <c r="AC291" s="191" t="str">
        <f ca="1" t="shared" si="25"/>
        <v/>
      </c>
      <c r="AD291" s="191" t="str">
        <f ca="1" t="shared" si="26"/>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3"/>
        <v/>
      </c>
      <c r="T292" s="232" t="str">
        <f ca="1">IF(B292="","",IF(ISERROR(MATCH($J292,SorP!$B$1:$B$6261,0)),"",INDIRECT("'SorP'!$A$"&amp;MATCH($S292&amp;$J292,SorP!C:C,0))))</f>
        <v/>
      </c>
      <c r="U292" s="233"/>
      <c r="V292" s="234" t="e">
        <f ca="1">IF(C292="",NA(),MATCH($B292&amp;$C292,'Smelter Look-up'!$J:$J,0))</f>
        <v>#N/A</v>
      </c>
      <c r="X292" s="191">
        <f ca="1" t="shared" si="22"/>
        <v>0</v>
      </c>
      <c r="AB292" s="235" t="str">
        <f ca="1" t="shared" si="24"/>
        <v/>
      </c>
      <c r="AC292" s="191" t="str">
        <f ca="1" t="shared" si="25"/>
        <v/>
      </c>
      <c r="AD292" s="191" t="str">
        <f ca="1" t="shared" si="26"/>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3"/>
        <v/>
      </c>
      <c r="T293" s="232" t="str">
        <f ca="1">IF(B293="","",IF(ISERROR(MATCH($J293,SorP!$B$1:$B$6261,0)),"",INDIRECT("'SorP'!$A$"&amp;MATCH($S293&amp;$J293,SorP!C:C,0))))</f>
        <v/>
      </c>
      <c r="U293" s="233"/>
      <c r="V293" s="234" t="e">
        <f ca="1">IF(C293="",NA(),MATCH($B293&amp;$C293,'Smelter Look-up'!$J:$J,0))</f>
        <v>#N/A</v>
      </c>
      <c r="X293" s="191">
        <f ca="1" t="shared" si="22"/>
        <v>0</v>
      </c>
      <c r="AB293" s="235" t="str">
        <f ca="1" t="shared" si="24"/>
        <v/>
      </c>
      <c r="AC293" s="191" t="str">
        <f ca="1" t="shared" si="25"/>
        <v/>
      </c>
      <c r="AD293" s="191" t="str">
        <f ca="1" t="shared" si="26"/>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3"/>
        <v/>
      </c>
      <c r="T294" s="232" t="str">
        <f ca="1">IF(B294="","",IF(ISERROR(MATCH($J294,SorP!$B$1:$B$6261,0)),"",INDIRECT("'SorP'!$A$"&amp;MATCH($S294&amp;$J294,SorP!C:C,0))))</f>
        <v/>
      </c>
      <c r="U294" s="233"/>
      <c r="V294" s="234" t="e">
        <f ca="1">IF(C294="",NA(),MATCH($B294&amp;$C294,'Smelter Look-up'!$J:$J,0))</f>
        <v>#N/A</v>
      </c>
      <c r="X294" s="191">
        <f ca="1" t="shared" si="22"/>
        <v>0</v>
      </c>
      <c r="AB294" s="235" t="str">
        <f ca="1" t="shared" si="24"/>
        <v/>
      </c>
      <c r="AC294" s="191" t="str">
        <f ca="1" t="shared" si="25"/>
        <v/>
      </c>
      <c r="AD294" s="191" t="str">
        <f ca="1" t="shared" si="26"/>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3"/>
        <v/>
      </c>
      <c r="T295" s="232" t="str">
        <f ca="1">IF(B295="","",IF(ISERROR(MATCH($J295,SorP!$B$1:$B$6261,0)),"",INDIRECT("'SorP'!$A$"&amp;MATCH($S295&amp;$J295,SorP!C:C,0))))</f>
        <v/>
      </c>
      <c r="U295" s="233"/>
      <c r="V295" s="234" t="e">
        <f ca="1">IF(C295="",NA(),MATCH($B295&amp;$C295,'Smelter Look-up'!$J:$J,0))</f>
        <v>#N/A</v>
      </c>
      <c r="X295" s="191">
        <f ca="1" t="shared" si="22"/>
        <v>0</v>
      </c>
      <c r="AB295" s="235" t="str">
        <f ca="1" t="shared" si="24"/>
        <v/>
      </c>
      <c r="AC295" s="191" t="str">
        <f ca="1" t="shared" si="25"/>
        <v/>
      </c>
      <c r="AD295" s="191" t="str">
        <f ca="1" t="shared" si="26"/>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3"/>
        <v/>
      </c>
      <c r="T296" s="232" t="str">
        <f ca="1">IF(B296="","",IF(ISERROR(MATCH($J296,SorP!$B$1:$B$6261,0)),"",INDIRECT("'SorP'!$A$"&amp;MATCH($S296&amp;$J296,SorP!C:C,0))))</f>
        <v/>
      </c>
      <c r="U296" s="233"/>
      <c r="V296" s="234" t="e">
        <f ca="1">IF(C296="",NA(),MATCH($B296&amp;$C296,'Smelter Look-up'!$J:$J,0))</f>
        <v>#N/A</v>
      </c>
      <c r="X296" s="191">
        <f ca="1" t="shared" si="22"/>
        <v>0</v>
      </c>
      <c r="AB296" s="235" t="str">
        <f ca="1" t="shared" si="24"/>
        <v/>
      </c>
      <c r="AC296" s="191" t="str">
        <f ca="1" t="shared" si="25"/>
        <v/>
      </c>
      <c r="AD296" s="191" t="str">
        <f ca="1" t="shared" si="26"/>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3"/>
        <v/>
      </c>
      <c r="T297" s="232" t="str">
        <f ca="1">IF(B297="","",IF(ISERROR(MATCH($J297,SorP!$B$1:$B$6261,0)),"",INDIRECT("'SorP'!$A$"&amp;MATCH($S297&amp;$J297,SorP!C:C,0))))</f>
        <v/>
      </c>
      <c r="U297" s="233"/>
      <c r="V297" s="234" t="e">
        <f ca="1">IF(C297="",NA(),MATCH($B297&amp;$C297,'Smelter Look-up'!$J:$J,0))</f>
        <v>#N/A</v>
      </c>
      <c r="X297" s="191">
        <f ca="1" t="shared" si="22"/>
        <v>0</v>
      </c>
      <c r="AB297" s="235" t="str">
        <f ca="1" t="shared" si="24"/>
        <v/>
      </c>
      <c r="AC297" s="191" t="str">
        <f ca="1" t="shared" si="25"/>
        <v/>
      </c>
      <c r="AD297" s="191" t="str">
        <f ca="1" t="shared" si="26"/>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3"/>
        <v/>
      </c>
      <c r="T298" s="232" t="str">
        <f ca="1">IF(B298="","",IF(ISERROR(MATCH($J298,SorP!$B$1:$B$6261,0)),"",INDIRECT("'SorP'!$A$"&amp;MATCH($S298&amp;$J298,SorP!C:C,0))))</f>
        <v/>
      </c>
      <c r="U298" s="233"/>
      <c r="V298" s="234" t="e">
        <f ca="1">IF(C298="",NA(),MATCH($B298&amp;$C298,'Smelter Look-up'!$J:$J,0))</f>
        <v>#N/A</v>
      </c>
      <c r="X298" s="191">
        <f ca="1" t="shared" si="22"/>
        <v>0</v>
      </c>
      <c r="AB298" s="235" t="str">
        <f ca="1" t="shared" si="24"/>
        <v/>
      </c>
      <c r="AC298" s="191" t="str">
        <f ca="1" t="shared" si="25"/>
        <v/>
      </c>
      <c r="AD298" s="191" t="str">
        <f ca="1" t="shared" si="26"/>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3"/>
        <v/>
      </c>
      <c r="T299" s="232" t="str">
        <f ca="1">IF(B299="","",IF(ISERROR(MATCH($J299,SorP!$B$1:$B$6261,0)),"",INDIRECT("'SorP'!$A$"&amp;MATCH($S299&amp;$J299,SorP!C:C,0))))</f>
        <v/>
      </c>
      <c r="U299" s="233"/>
      <c r="V299" s="234" t="e">
        <f ca="1">IF(C299="",NA(),MATCH($B299&amp;$C299,'Smelter Look-up'!$J:$J,0))</f>
        <v>#N/A</v>
      </c>
      <c r="X299" s="191">
        <f ca="1" t="shared" si="22"/>
        <v>0</v>
      </c>
      <c r="AB299" s="235" t="str">
        <f ca="1" t="shared" si="24"/>
        <v/>
      </c>
      <c r="AC299" s="191" t="str">
        <f ca="1" t="shared" si="25"/>
        <v/>
      </c>
      <c r="AD299" s="191" t="str">
        <f ca="1" t="shared" si="26"/>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3"/>
        <v/>
      </c>
      <c r="T300" s="232" t="str">
        <f ca="1">IF(B300="","",IF(ISERROR(MATCH($J300,SorP!$B$1:$B$6261,0)),"",INDIRECT("'SorP'!$A$"&amp;MATCH($S300&amp;$J300,SorP!C:C,0))))</f>
        <v/>
      </c>
      <c r="U300" s="233"/>
      <c r="V300" s="234" t="e">
        <f ca="1">IF(C300="",NA(),MATCH($B300&amp;$C300,'Smelter Look-up'!$J:$J,0))</f>
        <v>#N/A</v>
      </c>
      <c r="X300" s="191">
        <f ca="1" t="shared" si="22"/>
        <v>0</v>
      </c>
      <c r="AB300" s="235" t="str">
        <f ca="1" t="shared" si="24"/>
        <v/>
      </c>
      <c r="AC300" s="191" t="str">
        <f ca="1" t="shared" si="25"/>
        <v/>
      </c>
      <c r="AD300" s="191" t="str">
        <f ca="1" t="shared" si="26"/>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3"/>
        <v/>
      </c>
      <c r="T301" s="232" t="str">
        <f ca="1">IF(B301="","",IF(ISERROR(MATCH($J301,SorP!$B$1:$B$6261,0)),"",INDIRECT("'SorP'!$A$"&amp;MATCH($S301&amp;$J301,SorP!C:C,0))))</f>
        <v/>
      </c>
      <c r="U301" s="233"/>
      <c r="V301" s="234" t="e">
        <f ca="1">IF(C301="",NA(),MATCH($B301&amp;$C301,'Smelter Look-up'!$J:$J,0))</f>
        <v>#N/A</v>
      </c>
      <c r="X301" s="191">
        <f ca="1" t="shared" si="22"/>
        <v>0</v>
      </c>
      <c r="AB301" s="235" t="str">
        <f ca="1" t="shared" si="24"/>
        <v/>
      </c>
      <c r="AC301" s="191" t="str">
        <f ca="1" t="shared" si="25"/>
        <v/>
      </c>
      <c r="AD301" s="191" t="str">
        <f ca="1" t="shared" si="26"/>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3"/>
        <v/>
      </c>
      <c r="T302" s="232" t="str">
        <f ca="1">IF(B302="","",IF(ISERROR(MATCH($J302,SorP!$B$1:$B$6261,0)),"",INDIRECT("'SorP'!$A$"&amp;MATCH($S302&amp;$J302,SorP!C:C,0))))</f>
        <v/>
      </c>
      <c r="U302" s="233"/>
      <c r="V302" s="234" t="e">
        <f ca="1">IF(C302="",NA(),MATCH($B302&amp;$C302,'Smelter Look-up'!$J:$J,0))</f>
        <v>#N/A</v>
      </c>
      <c r="X302" s="191">
        <f ca="1" t="shared" si="22"/>
        <v>0</v>
      </c>
      <c r="AB302" s="235" t="str">
        <f ca="1" t="shared" si="24"/>
        <v/>
      </c>
      <c r="AC302" s="191" t="str">
        <f ca="1" t="shared" si="25"/>
        <v/>
      </c>
      <c r="AD302" s="191" t="str">
        <f ca="1" t="shared" si="26"/>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3"/>
        <v/>
      </c>
      <c r="T303" s="232" t="str">
        <f ca="1">IF(B303="","",IF(ISERROR(MATCH($J303,SorP!$B$1:$B$6261,0)),"",INDIRECT("'SorP'!$A$"&amp;MATCH($S303&amp;$J303,SorP!C:C,0))))</f>
        <v/>
      </c>
      <c r="U303" s="233"/>
      <c r="V303" s="234" t="e">
        <f ca="1">IF(C303="",NA(),MATCH($B303&amp;$C303,'Smelter Look-up'!$J:$J,0))</f>
        <v>#N/A</v>
      </c>
      <c r="X303" s="191">
        <f ca="1" t="shared" si="22"/>
        <v>0</v>
      </c>
      <c r="AB303" s="235" t="str">
        <f ca="1" t="shared" si="24"/>
        <v/>
      </c>
      <c r="AC303" s="191" t="str">
        <f ca="1" t="shared" si="25"/>
        <v/>
      </c>
      <c r="AD303" s="191" t="str">
        <f ca="1" t="shared" si="26"/>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3"/>
        <v/>
      </c>
      <c r="T304" s="232" t="str">
        <f ca="1">IF(B304="","",IF(ISERROR(MATCH($J304,SorP!$B$1:$B$6261,0)),"",INDIRECT("'SorP'!$A$"&amp;MATCH($S304&amp;$J304,SorP!C:C,0))))</f>
        <v/>
      </c>
      <c r="U304" s="233"/>
      <c r="V304" s="234" t="e">
        <f ca="1">IF(C304="",NA(),MATCH($B304&amp;$C304,'Smelter Look-up'!$J:$J,0))</f>
        <v>#N/A</v>
      </c>
      <c r="X304" s="191">
        <f ca="1" t="shared" si="22"/>
        <v>0</v>
      </c>
      <c r="AB304" s="235" t="str">
        <f ca="1" t="shared" si="24"/>
        <v/>
      </c>
      <c r="AC304" s="191" t="str">
        <f ca="1" t="shared" si="25"/>
        <v/>
      </c>
      <c r="AD304" s="191" t="str">
        <f ca="1" t="shared" si="26"/>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3"/>
        <v/>
      </c>
      <c r="T305" s="232" t="str">
        <f ca="1">IF(B305="","",IF(ISERROR(MATCH($J305,SorP!$B$1:$B$6261,0)),"",INDIRECT("'SorP'!$A$"&amp;MATCH($S305&amp;$J305,SorP!C:C,0))))</f>
        <v/>
      </c>
      <c r="U305" s="233"/>
      <c r="V305" s="234" t="e">
        <f ca="1">IF(C305="",NA(),MATCH($B305&amp;$C305,'Smelter Look-up'!$J:$J,0))</f>
        <v>#N/A</v>
      </c>
      <c r="X305" s="191">
        <f ca="1" t="shared" si="22"/>
        <v>0</v>
      </c>
      <c r="AB305" s="235" t="str">
        <f ca="1" t="shared" si="24"/>
        <v/>
      </c>
      <c r="AC305" s="191" t="str">
        <f ca="1" t="shared" si="25"/>
        <v/>
      </c>
      <c r="AD305" s="191" t="str">
        <f ca="1" t="shared" si="26"/>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3"/>
        <v/>
      </c>
      <c r="T306" s="232" t="str">
        <f ca="1">IF(B306="","",IF(ISERROR(MATCH($J306,SorP!$B$1:$B$6261,0)),"",INDIRECT("'SorP'!$A$"&amp;MATCH($S306&amp;$J306,SorP!C:C,0))))</f>
        <v/>
      </c>
      <c r="U306" s="233"/>
      <c r="V306" s="234" t="e">
        <f ca="1">IF(C306="",NA(),MATCH($B306&amp;$C306,'Smelter Look-up'!$J:$J,0))</f>
        <v>#N/A</v>
      </c>
      <c r="X306" s="191">
        <f ca="1" t="shared" si="22"/>
        <v>0</v>
      </c>
      <c r="AB306" s="235" t="str">
        <f ca="1" t="shared" si="24"/>
        <v/>
      </c>
      <c r="AC306" s="191" t="str">
        <f ca="1" t="shared" si="25"/>
        <v/>
      </c>
      <c r="AD306" s="191" t="str">
        <f ca="1" t="shared" si="26"/>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3"/>
        <v/>
      </c>
      <c r="T307" s="232" t="str">
        <f ca="1">IF(B307="","",IF(ISERROR(MATCH($J307,SorP!$B$1:$B$6261,0)),"",INDIRECT("'SorP'!$A$"&amp;MATCH($S307&amp;$J307,SorP!C:C,0))))</f>
        <v/>
      </c>
      <c r="U307" s="233"/>
      <c r="V307" s="234" t="e">
        <f ca="1">IF(C307="",NA(),MATCH($B307&amp;$C307,'Smelter Look-up'!$J:$J,0))</f>
        <v>#N/A</v>
      </c>
      <c r="X307" s="191">
        <f ca="1" t="shared" si="22"/>
        <v>0</v>
      </c>
      <c r="AB307" s="235" t="str">
        <f ca="1" t="shared" si="24"/>
        <v/>
      </c>
      <c r="AC307" s="191" t="str">
        <f ca="1" t="shared" si="25"/>
        <v/>
      </c>
      <c r="AD307" s="191" t="str">
        <f ca="1" t="shared" si="26"/>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3"/>
        <v/>
      </c>
      <c r="T308" s="232" t="str">
        <f ca="1">IF(B308="","",IF(ISERROR(MATCH($J308,SorP!$B$1:$B$6261,0)),"",INDIRECT("'SorP'!$A$"&amp;MATCH($S308&amp;$J308,SorP!C:C,0))))</f>
        <v/>
      </c>
      <c r="U308" s="233"/>
      <c r="V308" s="234" t="e">
        <f ca="1">IF(C308="",NA(),MATCH($B308&amp;$C308,'Smelter Look-up'!$J:$J,0))</f>
        <v>#N/A</v>
      </c>
      <c r="X308" s="191">
        <f ca="1" t="shared" si="22"/>
        <v>0</v>
      </c>
      <c r="AB308" s="235" t="str">
        <f ca="1" t="shared" si="24"/>
        <v/>
      </c>
      <c r="AC308" s="191" t="str">
        <f ca="1" t="shared" si="25"/>
        <v/>
      </c>
      <c r="AD308" s="191" t="str">
        <f ca="1" t="shared" si="26"/>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3"/>
        <v/>
      </c>
      <c r="T309" s="232" t="str">
        <f ca="1">IF(B309="","",IF(ISERROR(MATCH($J309,SorP!$B$1:$B$6261,0)),"",INDIRECT("'SorP'!$A$"&amp;MATCH($S309&amp;$J309,SorP!C:C,0))))</f>
        <v/>
      </c>
      <c r="U309" s="233"/>
      <c r="V309" s="234" t="e">
        <f ca="1">IF(C309="",NA(),MATCH($B309&amp;$C309,'Smelter Look-up'!$J:$J,0))</f>
        <v>#N/A</v>
      </c>
      <c r="X309" s="191">
        <f ca="1" t="shared" si="22"/>
        <v>0</v>
      </c>
      <c r="AB309" s="235" t="str">
        <f ca="1" t="shared" si="24"/>
        <v/>
      </c>
      <c r="AC309" s="191" t="str">
        <f ca="1" t="shared" si="25"/>
        <v/>
      </c>
      <c r="AD309" s="191" t="str">
        <f ca="1" t="shared" si="26"/>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3"/>
        <v/>
      </c>
      <c r="T310" s="232" t="str">
        <f ca="1">IF(B310="","",IF(ISERROR(MATCH($J310,SorP!$B$1:$B$6261,0)),"",INDIRECT("'SorP'!$A$"&amp;MATCH($S310&amp;$J310,SorP!C:C,0))))</f>
        <v/>
      </c>
      <c r="U310" s="233"/>
      <c r="V310" s="234" t="e">
        <f ca="1">IF(C310="",NA(),MATCH($B310&amp;$C310,'Smelter Look-up'!$J:$J,0))</f>
        <v>#N/A</v>
      </c>
      <c r="X310" s="191">
        <f ca="1" t="shared" si="22"/>
        <v>0</v>
      </c>
      <c r="AB310" s="235" t="str">
        <f ca="1" t="shared" si="24"/>
        <v/>
      </c>
      <c r="AC310" s="191" t="str">
        <f ca="1" t="shared" si="25"/>
        <v/>
      </c>
      <c r="AD310" s="191" t="str">
        <f ca="1" t="shared" si="26"/>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3"/>
        <v/>
      </c>
      <c r="T311" s="232" t="str">
        <f ca="1">IF(B311="","",IF(ISERROR(MATCH($J311,SorP!$B$1:$B$6261,0)),"",INDIRECT("'SorP'!$A$"&amp;MATCH($S311&amp;$J311,SorP!C:C,0))))</f>
        <v/>
      </c>
      <c r="U311" s="233"/>
      <c r="V311" s="234" t="e">
        <f ca="1">IF(C311="",NA(),MATCH($B311&amp;$C311,'Smelter Look-up'!$J:$J,0))</f>
        <v>#N/A</v>
      </c>
      <c r="X311" s="191">
        <f ca="1" t="shared" si="22"/>
        <v>0</v>
      </c>
      <c r="AB311" s="235" t="str">
        <f ca="1" t="shared" si="24"/>
        <v/>
      </c>
      <c r="AC311" s="191" t="str">
        <f ca="1" t="shared" si="25"/>
        <v/>
      </c>
      <c r="AD311" s="191" t="str">
        <f ca="1" t="shared" si="26"/>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3"/>
        <v/>
      </c>
      <c r="T312" s="232" t="str">
        <f ca="1">IF(B312="","",IF(ISERROR(MATCH($J312,SorP!$B$1:$B$6261,0)),"",INDIRECT("'SorP'!$A$"&amp;MATCH($S312&amp;$J312,SorP!C:C,0))))</f>
        <v/>
      </c>
      <c r="U312" s="233"/>
      <c r="V312" s="234" t="e">
        <f ca="1">IF(C312="",NA(),MATCH($B312&amp;$C312,'Smelter Look-up'!$J:$J,0))</f>
        <v>#N/A</v>
      </c>
      <c r="X312" s="191">
        <f ca="1" t="shared" si="22"/>
        <v>0</v>
      </c>
      <c r="AB312" s="235" t="str">
        <f ca="1" t="shared" si="24"/>
        <v/>
      </c>
      <c r="AC312" s="191" t="str">
        <f ca="1" t="shared" si="25"/>
        <v/>
      </c>
      <c r="AD312" s="191" t="str">
        <f ca="1" t="shared" si="26"/>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3"/>
        <v/>
      </c>
      <c r="T313" s="232" t="str">
        <f ca="1">IF(B313="","",IF(ISERROR(MATCH($J313,SorP!$B$1:$B$6261,0)),"",INDIRECT("'SorP'!$A$"&amp;MATCH($S313&amp;$J313,SorP!C:C,0))))</f>
        <v/>
      </c>
      <c r="U313" s="233"/>
      <c r="V313" s="234" t="e">
        <f ca="1">IF(C313="",NA(),MATCH($B313&amp;$C313,'Smelter Look-up'!$J:$J,0))</f>
        <v>#N/A</v>
      </c>
      <c r="X313" s="191">
        <f ca="1" t="shared" si="22"/>
        <v>0</v>
      </c>
      <c r="AB313" s="235" t="str">
        <f ca="1" t="shared" si="24"/>
        <v/>
      </c>
      <c r="AC313" s="191" t="str">
        <f ca="1" t="shared" si="25"/>
        <v/>
      </c>
      <c r="AD313" s="191" t="str">
        <f ca="1" t="shared" si="26"/>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3"/>
        <v/>
      </c>
      <c r="T314" s="232" t="str">
        <f ca="1">IF(B314="","",IF(ISERROR(MATCH($J314,SorP!$B$1:$B$6261,0)),"",INDIRECT("'SorP'!$A$"&amp;MATCH($S314&amp;$J314,SorP!C:C,0))))</f>
        <v/>
      </c>
      <c r="U314" s="233"/>
      <c r="V314" s="234" t="e">
        <f ca="1">IF(C314="",NA(),MATCH($B314&amp;$C314,'Smelter Look-up'!$J:$J,0))</f>
        <v>#N/A</v>
      </c>
      <c r="X314" s="191">
        <f ca="1" t="shared" si="22"/>
        <v>0</v>
      </c>
      <c r="AB314" s="235" t="str">
        <f ca="1" t="shared" si="24"/>
        <v/>
      </c>
      <c r="AC314" s="191" t="str">
        <f ca="1" t="shared" si="25"/>
        <v/>
      </c>
      <c r="AD314" s="191" t="str">
        <f ca="1" t="shared" si="26"/>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3"/>
        <v/>
      </c>
      <c r="T315" s="232" t="str">
        <f ca="1">IF(B315="","",IF(ISERROR(MATCH($J315,SorP!$B$1:$B$6261,0)),"",INDIRECT("'SorP'!$A$"&amp;MATCH($S315&amp;$J315,SorP!C:C,0))))</f>
        <v/>
      </c>
      <c r="U315" s="233"/>
      <c r="V315" s="234" t="e">
        <f ca="1">IF(C315="",NA(),MATCH($B315&amp;$C315,'Smelter Look-up'!$J:$J,0))</f>
        <v>#N/A</v>
      </c>
      <c r="X315" s="191">
        <f ca="1" t="shared" si="22"/>
        <v>0</v>
      </c>
      <c r="AB315" s="235" t="str">
        <f ca="1" t="shared" si="24"/>
        <v/>
      </c>
      <c r="AC315" s="191" t="str">
        <f ca="1" t="shared" si="25"/>
        <v/>
      </c>
      <c r="AD315" s="191" t="str">
        <f ca="1" t="shared" si="26"/>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si="23"/>
        <v/>
      </c>
      <c r="T316" s="232" t="str">
        <f ca="1">IF(B316="","",IF(ISERROR(MATCH($J316,SorP!$B$1:$B$6261,0)),"",INDIRECT("'SorP'!$A$"&amp;MATCH($S316&amp;$J316,SorP!C:C,0))))</f>
        <v/>
      </c>
      <c r="U316" s="233"/>
      <c r="V316" s="234" t="e">
        <f ca="1">IF(C316="",NA(),MATCH($B316&amp;$C316,'Smelter Look-up'!$J:$J,0))</f>
        <v>#N/A</v>
      </c>
      <c r="X316" s="191">
        <f ca="1" t="shared" si="22"/>
        <v>0</v>
      </c>
      <c r="AB316" s="235" t="str">
        <f ca="1" t="shared" si="24"/>
        <v/>
      </c>
      <c r="AC316" s="191" t="str">
        <f ca="1" t="shared" si="25"/>
        <v/>
      </c>
      <c r="AD316" s="191" t="str">
        <f ca="1" t="shared" si="26"/>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3"/>
        <v/>
      </c>
      <c r="T317" s="232" t="str">
        <f ca="1">IF(B317="","",IF(ISERROR(MATCH($J317,SorP!$B$1:$B$6261,0)),"",INDIRECT("'SorP'!$A$"&amp;MATCH($S317&amp;$J317,SorP!C:C,0))))</f>
        <v/>
      </c>
      <c r="U317" s="233"/>
      <c r="V317" s="234" t="e">
        <f ca="1">IF(C317="",NA(),MATCH($B317&amp;$C317,'Smelter Look-up'!$J:$J,0))</f>
        <v>#N/A</v>
      </c>
      <c r="X317" s="191">
        <f ca="1" t="shared" ref="X317:X380" si="27">IF(AND(C317="Smelter not listed",OR(LEN(D317)=0,LEN(E317)=0)),1,0)</f>
        <v>0</v>
      </c>
      <c r="AB317" s="235" t="str">
        <f ca="1" t="shared" si="24"/>
        <v/>
      </c>
      <c r="AC317" s="191" t="str">
        <f ca="1" t="shared" si="25"/>
        <v/>
      </c>
      <c r="AD317" s="191" t="str">
        <f ca="1" t="shared" si="26"/>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ref="S318:S381" si="28">IF(B318="","",IF(ISERROR(MATCH($E318,CL,0)),"Unknown",INDIRECT("'C'!$A$"&amp;MATCH($E318,CL,0)+1)))</f>
        <v/>
      </c>
      <c r="T318" s="232" t="str">
        <f ca="1">IF(B318="","",IF(ISERROR(MATCH($J318,SorP!$B$1:$B$6261,0)),"",INDIRECT("'SorP'!$A$"&amp;MATCH($S318&amp;$J318,SorP!C:C,0))))</f>
        <v/>
      </c>
      <c r="U318" s="233"/>
      <c r="V318" s="234" t="e">
        <f ca="1">IF(C318="",NA(),MATCH($B318&amp;$C318,'Smelter Look-up'!$J:$J,0))</f>
        <v>#N/A</v>
      </c>
      <c r="X318" s="191">
        <f ca="1" t="shared" si="27"/>
        <v>0</v>
      </c>
      <c r="AB318" s="235" t="str">
        <f ca="1" t="shared" si="24"/>
        <v/>
      </c>
      <c r="AC318" s="191" t="str">
        <f ca="1" t="shared" si="25"/>
        <v/>
      </c>
      <c r="AD318" s="191" t="str">
        <f ca="1" t="shared" si="26"/>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8"/>
        <v/>
      </c>
      <c r="T319" s="232" t="str">
        <f ca="1">IF(B319="","",IF(ISERROR(MATCH($J319,SorP!$B$1:$B$6261,0)),"",INDIRECT("'SorP'!$A$"&amp;MATCH($S319&amp;$J319,SorP!C:C,0))))</f>
        <v/>
      </c>
      <c r="U319" s="233"/>
      <c r="V319" s="234" t="e">
        <f ca="1">IF(C319="",NA(),MATCH($B319&amp;$C319,'Smelter Look-up'!$J:$J,0))</f>
        <v>#N/A</v>
      </c>
      <c r="X319" s="191">
        <f ca="1" t="shared" si="27"/>
        <v>0</v>
      </c>
      <c r="AB319" s="235" t="str">
        <f ca="1" t="shared" si="24"/>
        <v/>
      </c>
      <c r="AC319" s="191" t="str">
        <f ca="1" t="shared" si="25"/>
        <v/>
      </c>
      <c r="AD319" s="191" t="str">
        <f ca="1" t="shared" si="26"/>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8"/>
        <v/>
      </c>
      <c r="T320" s="232" t="str">
        <f ca="1">IF(B320="","",IF(ISERROR(MATCH($J320,SorP!$B$1:$B$6261,0)),"",INDIRECT("'SorP'!$A$"&amp;MATCH($S320&amp;$J320,SorP!C:C,0))))</f>
        <v/>
      </c>
      <c r="U320" s="233"/>
      <c r="V320" s="234" t="e">
        <f ca="1">IF(C320="",NA(),MATCH($B320&amp;$C320,'Smelter Look-up'!$J:$J,0))</f>
        <v>#N/A</v>
      </c>
      <c r="X320" s="191">
        <f ca="1" t="shared" si="27"/>
        <v>0</v>
      </c>
      <c r="AB320" s="235" t="str">
        <f ca="1" t="shared" si="24"/>
        <v/>
      </c>
      <c r="AC320" s="191" t="str">
        <f ca="1" t="shared" si="25"/>
        <v/>
      </c>
      <c r="AD320" s="191" t="str">
        <f ca="1" t="shared" si="26"/>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8"/>
        <v/>
      </c>
      <c r="T321" s="232" t="str">
        <f ca="1">IF(B321="","",IF(ISERROR(MATCH($J321,SorP!$B$1:$B$6261,0)),"",INDIRECT("'SorP'!$A$"&amp;MATCH($S321&amp;$J321,SorP!C:C,0))))</f>
        <v/>
      </c>
      <c r="U321" s="233"/>
      <c r="V321" s="234" t="e">
        <f ca="1">IF(C321="",NA(),MATCH($B321&amp;$C321,'Smelter Look-up'!$J:$J,0))</f>
        <v>#N/A</v>
      </c>
      <c r="X321" s="191">
        <f ca="1" t="shared" si="27"/>
        <v>0</v>
      </c>
      <c r="AB321" s="235" t="str">
        <f ca="1" t="shared" si="24"/>
        <v/>
      </c>
      <c r="AC321" s="191" t="str">
        <f ca="1" t="shared" si="25"/>
        <v/>
      </c>
      <c r="AD321" s="191" t="str">
        <f ca="1" t="shared" si="26"/>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8"/>
        <v/>
      </c>
      <c r="T322" s="232" t="str">
        <f ca="1">IF(B322="","",IF(ISERROR(MATCH($J322,SorP!$B$1:$B$6261,0)),"",INDIRECT("'SorP'!$A$"&amp;MATCH($S322&amp;$J322,SorP!C:C,0))))</f>
        <v/>
      </c>
      <c r="U322" s="233"/>
      <c r="V322" s="234" t="e">
        <f ca="1">IF(C322="",NA(),MATCH($B322&amp;$C322,'Smelter Look-up'!$J:$J,0))</f>
        <v>#N/A</v>
      </c>
      <c r="X322" s="191">
        <f ca="1" t="shared" si="27"/>
        <v>0</v>
      </c>
      <c r="AB322" s="235" t="str">
        <f ca="1" t="shared" si="24"/>
        <v/>
      </c>
      <c r="AC322" s="191" t="str">
        <f ca="1" t="shared" si="25"/>
        <v/>
      </c>
      <c r="AD322" s="191" t="str">
        <f ca="1" t="shared" si="26"/>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8"/>
        <v/>
      </c>
      <c r="T323" s="232" t="str">
        <f ca="1">IF(B323="","",IF(ISERROR(MATCH($J323,SorP!$B$1:$B$6261,0)),"",INDIRECT("'SorP'!$A$"&amp;MATCH($S323&amp;$J323,SorP!C:C,0))))</f>
        <v/>
      </c>
      <c r="U323" s="233"/>
      <c r="V323" s="234" t="e">
        <f ca="1">IF(C323="",NA(),MATCH($B323&amp;$C323,'Smelter Look-up'!$J:$J,0))</f>
        <v>#N/A</v>
      </c>
      <c r="X323" s="191">
        <f ca="1" t="shared" si="27"/>
        <v>0</v>
      </c>
      <c r="AB323" s="235" t="str">
        <f ca="1" t="shared" si="24"/>
        <v/>
      </c>
      <c r="AC323" s="191" t="str">
        <f ca="1" t="shared" si="25"/>
        <v/>
      </c>
      <c r="AD323" s="191" t="str">
        <f ca="1" t="shared" si="26"/>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8"/>
        <v/>
      </c>
      <c r="T324" s="232" t="str">
        <f ca="1">IF(B324="","",IF(ISERROR(MATCH($J324,SorP!$B$1:$B$6261,0)),"",INDIRECT("'SorP'!$A$"&amp;MATCH($S324&amp;$J324,SorP!C:C,0))))</f>
        <v/>
      </c>
      <c r="U324" s="233"/>
      <c r="V324" s="234" t="e">
        <f ca="1">IF(C324="",NA(),MATCH($B324&amp;$C324,'Smelter Look-up'!$J:$J,0))</f>
        <v>#N/A</v>
      </c>
      <c r="X324" s="191">
        <f ca="1" t="shared" si="27"/>
        <v>0</v>
      </c>
      <c r="AB324" s="235" t="str">
        <f ca="1" t="shared" ref="AB324:AB387" si="29">IF(C324="","",B324)</f>
        <v/>
      </c>
      <c r="AC324" s="191" t="str">
        <f ca="1" t="shared" ref="AC324:AC387" si="30">B324</f>
        <v/>
      </c>
      <c r="AD324" s="191" t="str">
        <f ca="1" t="shared" ref="AD324:AD387" si="31">IF(C324="Smelter not listed",D324,C324)</f>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8"/>
        <v/>
      </c>
      <c r="T325" s="232" t="str">
        <f ca="1">IF(B325="","",IF(ISERROR(MATCH($J325,SorP!$B$1:$B$6261,0)),"",INDIRECT("'SorP'!$A$"&amp;MATCH($S325&amp;$J325,SorP!C:C,0))))</f>
        <v/>
      </c>
      <c r="U325" s="233"/>
      <c r="V325" s="234" t="e">
        <f ca="1">IF(C325="",NA(),MATCH($B325&amp;$C325,'Smelter Look-up'!$J:$J,0))</f>
        <v>#N/A</v>
      </c>
      <c r="X325" s="191">
        <f ca="1" t="shared" si="27"/>
        <v>0</v>
      </c>
      <c r="AB325" s="235" t="str">
        <f ca="1" t="shared" si="29"/>
        <v/>
      </c>
      <c r="AC325" s="191" t="str">
        <f ca="1" t="shared" si="30"/>
        <v/>
      </c>
      <c r="AD325" s="191" t="str">
        <f ca="1" t="shared" si="31"/>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8"/>
        <v/>
      </c>
      <c r="T326" s="232" t="str">
        <f ca="1">IF(B326="","",IF(ISERROR(MATCH($J326,SorP!$B$1:$B$6261,0)),"",INDIRECT("'SorP'!$A$"&amp;MATCH($S326&amp;$J326,SorP!C:C,0))))</f>
        <v/>
      </c>
      <c r="U326" s="233"/>
      <c r="V326" s="234" t="e">
        <f ca="1">IF(C326="",NA(),MATCH($B326&amp;$C326,'Smelter Look-up'!$J:$J,0))</f>
        <v>#N/A</v>
      </c>
      <c r="X326" s="191">
        <f ca="1" t="shared" si="27"/>
        <v>0</v>
      </c>
      <c r="AB326" s="235" t="str">
        <f ca="1" t="shared" si="29"/>
        <v/>
      </c>
      <c r="AC326" s="191" t="str">
        <f ca="1" t="shared" si="30"/>
        <v/>
      </c>
      <c r="AD326" s="191" t="str">
        <f ca="1" t="shared" si="31"/>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8"/>
        <v/>
      </c>
      <c r="T327" s="232" t="str">
        <f ca="1">IF(B327="","",IF(ISERROR(MATCH($J327,SorP!$B$1:$B$6261,0)),"",INDIRECT("'SorP'!$A$"&amp;MATCH($S327&amp;$J327,SorP!C:C,0))))</f>
        <v/>
      </c>
      <c r="U327" s="233"/>
      <c r="V327" s="234" t="e">
        <f ca="1">IF(C327="",NA(),MATCH($B327&amp;$C327,'Smelter Look-up'!$J:$J,0))</f>
        <v>#N/A</v>
      </c>
      <c r="X327" s="191">
        <f ca="1" t="shared" si="27"/>
        <v>0</v>
      </c>
      <c r="AB327" s="235" t="str">
        <f ca="1" t="shared" si="29"/>
        <v/>
      </c>
      <c r="AC327" s="191" t="str">
        <f ca="1" t="shared" si="30"/>
        <v/>
      </c>
      <c r="AD327" s="191" t="str">
        <f ca="1" t="shared" si="31"/>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8"/>
        <v/>
      </c>
      <c r="T328" s="232" t="str">
        <f ca="1">IF(B328="","",IF(ISERROR(MATCH($J328,SorP!$B$1:$B$6261,0)),"",INDIRECT("'SorP'!$A$"&amp;MATCH($S328&amp;$J328,SorP!C:C,0))))</f>
        <v/>
      </c>
      <c r="U328" s="233"/>
      <c r="V328" s="234" t="e">
        <f ca="1">IF(C328="",NA(),MATCH($B328&amp;$C328,'Smelter Look-up'!$J:$J,0))</f>
        <v>#N/A</v>
      </c>
      <c r="X328" s="191">
        <f ca="1" t="shared" si="27"/>
        <v>0</v>
      </c>
      <c r="AB328" s="235" t="str">
        <f ca="1" t="shared" si="29"/>
        <v/>
      </c>
      <c r="AC328" s="191" t="str">
        <f ca="1" t="shared" si="30"/>
        <v/>
      </c>
      <c r="AD328" s="191" t="str">
        <f ca="1" t="shared" si="31"/>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8"/>
        <v/>
      </c>
      <c r="T329" s="232" t="str">
        <f ca="1">IF(B329="","",IF(ISERROR(MATCH($J329,SorP!$B$1:$B$6261,0)),"",INDIRECT("'SorP'!$A$"&amp;MATCH($S329&amp;$J329,SorP!C:C,0))))</f>
        <v/>
      </c>
      <c r="U329" s="233"/>
      <c r="V329" s="234" t="e">
        <f ca="1">IF(C329="",NA(),MATCH($B329&amp;$C329,'Smelter Look-up'!$J:$J,0))</f>
        <v>#N/A</v>
      </c>
      <c r="X329" s="191">
        <f ca="1" t="shared" si="27"/>
        <v>0</v>
      </c>
      <c r="AB329" s="235" t="str">
        <f ca="1" t="shared" si="29"/>
        <v/>
      </c>
      <c r="AC329" s="191" t="str">
        <f ca="1" t="shared" si="30"/>
        <v/>
      </c>
      <c r="AD329" s="191" t="str">
        <f ca="1" t="shared" si="31"/>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8"/>
        <v/>
      </c>
      <c r="T330" s="232" t="str">
        <f ca="1">IF(B330="","",IF(ISERROR(MATCH($J330,SorP!$B$1:$B$6261,0)),"",INDIRECT("'SorP'!$A$"&amp;MATCH($S330&amp;$J330,SorP!C:C,0))))</f>
        <v/>
      </c>
      <c r="U330" s="233"/>
      <c r="V330" s="234" t="e">
        <f ca="1">IF(C330="",NA(),MATCH($B330&amp;$C330,'Smelter Look-up'!$J:$J,0))</f>
        <v>#N/A</v>
      </c>
      <c r="X330" s="191">
        <f ca="1" t="shared" si="27"/>
        <v>0</v>
      </c>
      <c r="AB330" s="235" t="str">
        <f ca="1" t="shared" si="29"/>
        <v/>
      </c>
      <c r="AC330" s="191" t="str">
        <f ca="1" t="shared" si="30"/>
        <v/>
      </c>
      <c r="AD330" s="191" t="str">
        <f ca="1" t="shared" si="31"/>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8"/>
        <v/>
      </c>
      <c r="T331" s="232" t="str">
        <f ca="1">IF(B331="","",IF(ISERROR(MATCH($J331,SorP!$B$1:$B$6261,0)),"",INDIRECT("'SorP'!$A$"&amp;MATCH($S331&amp;$J331,SorP!C:C,0))))</f>
        <v/>
      </c>
      <c r="U331" s="233"/>
      <c r="V331" s="234" t="e">
        <f ca="1">IF(C331="",NA(),MATCH($B331&amp;$C331,'Smelter Look-up'!$J:$J,0))</f>
        <v>#N/A</v>
      </c>
      <c r="X331" s="191">
        <f ca="1" t="shared" si="27"/>
        <v>0</v>
      </c>
      <c r="AB331" s="235" t="str">
        <f ca="1" t="shared" si="29"/>
        <v/>
      </c>
      <c r="AC331" s="191" t="str">
        <f ca="1" t="shared" si="30"/>
        <v/>
      </c>
      <c r="AD331" s="191" t="str">
        <f ca="1" t="shared" si="31"/>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8"/>
        <v/>
      </c>
      <c r="T332" s="232" t="str">
        <f ca="1">IF(B332="","",IF(ISERROR(MATCH($J332,SorP!$B$1:$B$6261,0)),"",INDIRECT("'SorP'!$A$"&amp;MATCH($S332&amp;$J332,SorP!C:C,0))))</f>
        <v/>
      </c>
      <c r="U332" s="233"/>
      <c r="V332" s="234" t="e">
        <f ca="1">IF(C332="",NA(),MATCH($B332&amp;$C332,'Smelter Look-up'!$J:$J,0))</f>
        <v>#N/A</v>
      </c>
      <c r="X332" s="191">
        <f ca="1" t="shared" si="27"/>
        <v>0</v>
      </c>
      <c r="AB332" s="235" t="str">
        <f ca="1" t="shared" si="29"/>
        <v/>
      </c>
      <c r="AC332" s="191" t="str">
        <f ca="1" t="shared" si="30"/>
        <v/>
      </c>
      <c r="AD332" s="191" t="str">
        <f ca="1" t="shared" si="31"/>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8"/>
        <v/>
      </c>
      <c r="T333" s="232" t="str">
        <f ca="1">IF(B333="","",IF(ISERROR(MATCH($J333,SorP!$B$1:$B$6261,0)),"",INDIRECT("'SorP'!$A$"&amp;MATCH($S333&amp;$J333,SorP!C:C,0))))</f>
        <v/>
      </c>
      <c r="U333" s="233"/>
      <c r="V333" s="234" t="e">
        <f ca="1">IF(C333="",NA(),MATCH($B333&amp;$C333,'Smelter Look-up'!$J:$J,0))</f>
        <v>#N/A</v>
      </c>
      <c r="X333" s="191">
        <f ca="1" t="shared" si="27"/>
        <v>0</v>
      </c>
      <c r="AB333" s="235" t="str">
        <f ca="1" t="shared" si="29"/>
        <v/>
      </c>
      <c r="AC333" s="191" t="str">
        <f ca="1" t="shared" si="30"/>
        <v/>
      </c>
      <c r="AD333" s="191" t="str">
        <f ca="1" t="shared" si="31"/>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8"/>
        <v/>
      </c>
      <c r="T334" s="232" t="str">
        <f ca="1">IF(B334="","",IF(ISERROR(MATCH($J334,SorP!$B$1:$B$6261,0)),"",INDIRECT("'SorP'!$A$"&amp;MATCH($S334&amp;$J334,SorP!C:C,0))))</f>
        <v/>
      </c>
      <c r="U334" s="233"/>
      <c r="V334" s="234" t="e">
        <f ca="1">IF(C334="",NA(),MATCH($B334&amp;$C334,'Smelter Look-up'!$J:$J,0))</f>
        <v>#N/A</v>
      </c>
      <c r="X334" s="191">
        <f ca="1" t="shared" si="27"/>
        <v>0</v>
      </c>
      <c r="AB334" s="235" t="str">
        <f ca="1" t="shared" si="29"/>
        <v/>
      </c>
      <c r="AC334" s="191" t="str">
        <f ca="1" t="shared" si="30"/>
        <v/>
      </c>
      <c r="AD334" s="191" t="str">
        <f ca="1" t="shared" si="31"/>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8"/>
        <v/>
      </c>
      <c r="T335" s="232" t="str">
        <f ca="1">IF(B335="","",IF(ISERROR(MATCH($J335,SorP!$B$1:$B$6261,0)),"",INDIRECT("'SorP'!$A$"&amp;MATCH($S335&amp;$J335,SorP!C:C,0))))</f>
        <v/>
      </c>
      <c r="U335" s="233"/>
      <c r="V335" s="234" t="e">
        <f ca="1">IF(C335="",NA(),MATCH($B335&amp;$C335,'Smelter Look-up'!$J:$J,0))</f>
        <v>#N/A</v>
      </c>
      <c r="X335" s="191">
        <f ca="1" t="shared" si="27"/>
        <v>0</v>
      </c>
      <c r="AB335" s="235" t="str">
        <f ca="1" t="shared" si="29"/>
        <v/>
      </c>
      <c r="AC335" s="191" t="str">
        <f ca="1" t="shared" si="30"/>
        <v/>
      </c>
      <c r="AD335" s="191" t="str">
        <f ca="1" t="shared" si="31"/>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8"/>
        <v/>
      </c>
      <c r="T336" s="232" t="str">
        <f ca="1">IF(B336="","",IF(ISERROR(MATCH($J336,SorP!$B$1:$B$6261,0)),"",INDIRECT("'SorP'!$A$"&amp;MATCH($S336&amp;$J336,SorP!C:C,0))))</f>
        <v/>
      </c>
      <c r="U336" s="233"/>
      <c r="V336" s="234" t="e">
        <f ca="1">IF(C336="",NA(),MATCH($B336&amp;$C336,'Smelter Look-up'!$J:$J,0))</f>
        <v>#N/A</v>
      </c>
      <c r="X336" s="191">
        <f ca="1" t="shared" si="27"/>
        <v>0</v>
      </c>
      <c r="AB336" s="235" t="str">
        <f ca="1" t="shared" si="29"/>
        <v/>
      </c>
      <c r="AC336" s="191" t="str">
        <f ca="1" t="shared" si="30"/>
        <v/>
      </c>
      <c r="AD336" s="191" t="str">
        <f ca="1" t="shared" si="31"/>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8"/>
        <v/>
      </c>
      <c r="T337" s="232" t="str">
        <f ca="1">IF(B337="","",IF(ISERROR(MATCH($J337,SorP!$B$1:$B$6261,0)),"",INDIRECT("'SorP'!$A$"&amp;MATCH($S337&amp;$J337,SorP!C:C,0))))</f>
        <v/>
      </c>
      <c r="U337" s="233"/>
      <c r="V337" s="234" t="e">
        <f ca="1">IF(C337="",NA(),MATCH($B337&amp;$C337,'Smelter Look-up'!$J:$J,0))</f>
        <v>#N/A</v>
      </c>
      <c r="X337" s="191">
        <f ca="1" t="shared" si="27"/>
        <v>0</v>
      </c>
      <c r="AB337" s="235" t="str">
        <f ca="1" t="shared" si="29"/>
        <v/>
      </c>
      <c r="AC337" s="191" t="str">
        <f ca="1" t="shared" si="30"/>
        <v/>
      </c>
      <c r="AD337" s="191" t="str">
        <f ca="1" t="shared" si="31"/>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8"/>
        <v/>
      </c>
      <c r="T338" s="232" t="str">
        <f ca="1">IF(B338="","",IF(ISERROR(MATCH($J338,SorP!$B$1:$B$6261,0)),"",INDIRECT("'SorP'!$A$"&amp;MATCH($S338&amp;$J338,SorP!C:C,0))))</f>
        <v/>
      </c>
      <c r="U338" s="233"/>
      <c r="V338" s="234" t="e">
        <f ca="1">IF(C338="",NA(),MATCH($B338&amp;$C338,'Smelter Look-up'!$J:$J,0))</f>
        <v>#N/A</v>
      </c>
      <c r="X338" s="191">
        <f ca="1" t="shared" si="27"/>
        <v>0</v>
      </c>
      <c r="AB338" s="235" t="str">
        <f ca="1" t="shared" si="29"/>
        <v/>
      </c>
      <c r="AC338" s="191" t="str">
        <f ca="1" t="shared" si="30"/>
        <v/>
      </c>
      <c r="AD338" s="191" t="str">
        <f ca="1" t="shared" si="31"/>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8"/>
        <v/>
      </c>
      <c r="T339" s="232" t="str">
        <f ca="1">IF(B339="","",IF(ISERROR(MATCH($J339,SorP!$B$1:$B$6261,0)),"",INDIRECT("'SorP'!$A$"&amp;MATCH($S339&amp;$J339,SorP!C:C,0))))</f>
        <v/>
      </c>
      <c r="U339" s="233"/>
      <c r="V339" s="234" t="e">
        <f ca="1">IF(C339="",NA(),MATCH($B339&amp;$C339,'Smelter Look-up'!$J:$J,0))</f>
        <v>#N/A</v>
      </c>
      <c r="X339" s="191">
        <f ca="1" t="shared" si="27"/>
        <v>0</v>
      </c>
      <c r="AB339" s="235" t="str">
        <f ca="1" t="shared" si="29"/>
        <v/>
      </c>
      <c r="AC339" s="191" t="str">
        <f ca="1" t="shared" si="30"/>
        <v/>
      </c>
      <c r="AD339" s="191" t="str">
        <f ca="1" t="shared" si="31"/>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8"/>
        <v/>
      </c>
      <c r="T340" s="232" t="str">
        <f ca="1">IF(B340="","",IF(ISERROR(MATCH($J340,SorP!$B$1:$B$6261,0)),"",INDIRECT("'SorP'!$A$"&amp;MATCH($S340&amp;$J340,SorP!C:C,0))))</f>
        <v/>
      </c>
      <c r="U340" s="233"/>
      <c r="V340" s="234" t="e">
        <f ca="1">IF(C340="",NA(),MATCH($B340&amp;$C340,'Smelter Look-up'!$J:$J,0))</f>
        <v>#N/A</v>
      </c>
      <c r="X340" s="191">
        <f ca="1" t="shared" si="27"/>
        <v>0</v>
      </c>
      <c r="AB340" s="235" t="str">
        <f ca="1" t="shared" si="29"/>
        <v/>
      </c>
      <c r="AC340" s="191" t="str">
        <f ca="1" t="shared" si="30"/>
        <v/>
      </c>
      <c r="AD340" s="191" t="str">
        <f ca="1" t="shared" si="31"/>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8"/>
        <v/>
      </c>
      <c r="T341" s="232" t="str">
        <f ca="1">IF(B341="","",IF(ISERROR(MATCH($J341,SorP!$B$1:$B$6261,0)),"",INDIRECT("'SorP'!$A$"&amp;MATCH($S341&amp;$J341,SorP!C:C,0))))</f>
        <v/>
      </c>
      <c r="U341" s="233"/>
      <c r="V341" s="234" t="e">
        <f ca="1">IF(C341="",NA(),MATCH($B341&amp;$C341,'Smelter Look-up'!$J:$J,0))</f>
        <v>#N/A</v>
      </c>
      <c r="X341" s="191">
        <f ca="1" t="shared" si="27"/>
        <v>0</v>
      </c>
      <c r="AB341" s="235" t="str">
        <f ca="1" t="shared" si="29"/>
        <v/>
      </c>
      <c r="AC341" s="191" t="str">
        <f ca="1" t="shared" si="30"/>
        <v/>
      </c>
      <c r="AD341" s="191" t="str">
        <f ca="1" t="shared" si="31"/>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8"/>
        <v/>
      </c>
      <c r="T342" s="232" t="str">
        <f ca="1">IF(B342="","",IF(ISERROR(MATCH($J342,SorP!$B$1:$B$6261,0)),"",INDIRECT("'SorP'!$A$"&amp;MATCH($S342&amp;$J342,SorP!C:C,0))))</f>
        <v/>
      </c>
      <c r="U342" s="233"/>
      <c r="V342" s="234" t="e">
        <f ca="1">IF(C342="",NA(),MATCH($B342&amp;$C342,'Smelter Look-up'!$J:$J,0))</f>
        <v>#N/A</v>
      </c>
      <c r="X342" s="191">
        <f ca="1" t="shared" si="27"/>
        <v>0</v>
      </c>
      <c r="AB342" s="235" t="str">
        <f ca="1" t="shared" si="29"/>
        <v/>
      </c>
      <c r="AC342" s="191" t="str">
        <f ca="1" t="shared" si="30"/>
        <v/>
      </c>
      <c r="AD342" s="191" t="str">
        <f ca="1" t="shared" si="31"/>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8"/>
        <v/>
      </c>
      <c r="T343" s="232" t="str">
        <f ca="1">IF(B343="","",IF(ISERROR(MATCH($J343,SorP!$B$1:$B$6261,0)),"",INDIRECT("'SorP'!$A$"&amp;MATCH($S343&amp;$J343,SorP!C:C,0))))</f>
        <v/>
      </c>
      <c r="U343" s="233"/>
      <c r="V343" s="234" t="e">
        <f ca="1">IF(C343="",NA(),MATCH($B343&amp;$C343,'Smelter Look-up'!$J:$J,0))</f>
        <v>#N/A</v>
      </c>
      <c r="X343" s="191">
        <f ca="1" t="shared" si="27"/>
        <v>0</v>
      </c>
      <c r="AB343" s="235" t="str">
        <f ca="1" t="shared" si="29"/>
        <v/>
      </c>
      <c r="AC343" s="191" t="str">
        <f ca="1" t="shared" si="30"/>
        <v/>
      </c>
      <c r="AD343" s="191" t="str">
        <f ca="1" t="shared" si="31"/>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8"/>
        <v/>
      </c>
      <c r="T344" s="232" t="str">
        <f ca="1">IF(B344="","",IF(ISERROR(MATCH($J344,SorP!$B$1:$B$6261,0)),"",INDIRECT("'SorP'!$A$"&amp;MATCH($S344&amp;$J344,SorP!C:C,0))))</f>
        <v/>
      </c>
      <c r="U344" s="233"/>
      <c r="V344" s="234" t="e">
        <f ca="1">IF(C344="",NA(),MATCH($B344&amp;$C344,'Smelter Look-up'!$J:$J,0))</f>
        <v>#N/A</v>
      </c>
      <c r="X344" s="191">
        <f ca="1" t="shared" si="27"/>
        <v>0</v>
      </c>
      <c r="AB344" s="235" t="str">
        <f ca="1" t="shared" si="29"/>
        <v/>
      </c>
      <c r="AC344" s="191" t="str">
        <f ca="1" t="shared" si="30"/>
        <v/>
      </c>
      <c r="AD344" s="191" t="str">
        <f ca="1" t="shared" si="31"/>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8"/>
        <v/>
      </c>
      <c r="T345" s="232" t="str">
        <f ca="1">IF(B345="","",IF(ISERROR(MATCH($J345,SorP!$B$1:$B$6261,0)),"",INDIRECT("'SorP'!$A$"&amp;MATCH($S345&amp;$J345,SorP!C:C,0))))</f>
        <v/>
      </c>
      <c r="U345" s="233"/>
      <c r="V345" s="234" t="e">
        <f ca="1">IF(C345="",NA(),MATCH($B345&amp;$C345,'Smelter Look-up'!$J:$J,0))</f>
        <v>#N/A</v>
      </c>
      <c r="X345" s="191">
        <f ca="1" t="shared" si="27"/>
        <v>0</v>
      </c>
      <c r="AB345" s="235" t="str">
        <f ca="1" t="shared" si="29"/>
        <v/>
      </c>
      <c r="AC345" s="191" t="str">
        <f ca="1" t="shared" si="30"/>
        <v/>
      </c>
      <c r="AD345" s="191" t="str">
        <f ca="1" t="shared" si="31"/>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8"/>
        <v/>
      </c>
      <c r="T346" s="232" t="str">
        <f ca="1">IF(B346="","",IF(ISERROR(MATCH($J346,SorP!$B$1:$B$6261,0)),"",INDIRECT("'SorP'!$A$"&amp;MATCH($S346&amp;$J346,SorP!C:C,0))))</f>
        <v/>
      </c>
      <c r="U346" s="233"/>
      <c r="V346" s="234" t="e">
        <f ca="1">IF(C346="",NA(),MATCH($B346&amp;$C346,'Smelter Look-up'!$J:$J,0))</f>
        <v>#N/A</v>
      </c>
      <c r="X346" s="191">
        <f ca="1" t="shared" si="27"/>
        <v>0</v>
      </c>
      <c r="AB346" s="235" t="str">
        <f ca="1" t="shared" si="29"/>
        <v/>
      </c>
      <c r="AC346" s="191" t="str">
        <f ca="1" t="shared" si="30"/>
        <v/>
      </c>
      <c r="AD346" s="191" t="str">
        <f ca="1" t="shared" si="31"/>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8"/>
        <v/>
      </c>
      <c r="T347" s="232" t="str">
        <f ca="1">IF(B347="","",IF(ISERROR(MATCH($J347,SorP!$B$1:$B$6261,0)),"",INDIRECT("'SorP'!$A$"&amp;MATCH($S347&amp;$J347,SorP!C:C,0))))</f>
        <v/>
      </c>
      <c r="U347" s="233"/>
      <c r="V347" s="234" t="e">
        <f ca="1">IF(C347="",NA(),MATCH($B347&amp;$C347,'Smelter Look-up'!$J:$J,0))</f>
        <v>#N/A</v>
      </c>
      <c r="X347" s="191">
        <f ca="1" t="shared" si="27"/>
        <v>0</v>
      </c>
      <c r="AB347" s="235" t="str">
        <f ca="1" t="shared" si="29"/>
        <v/>
      </c>
      <c r="AC347" s="191" t="str">
        <f ca="1" t="shared" si="30"/>
        <v/>
      </c>
      <c r="AD347" s="191" t="str">
        <f ca="1" t="shared" si="31"/>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8"/>
        <v/>
      </c>
      <c r="T348" s="232" t="str">
        <f ca="1">IF(B348="","",IF(ISERROR(MATCH($J348,SorP!$B$1:$B$6261,0)),"",INDIRECT("'SorP'!$A$"&amp;MATCH($S348&amp;$J348,SorP!C:C,0))))</f>
        <v/>
      </c>
      <c r="U348" s="233"/>
      <c r="V348" s="234" t="e">
        <f ca="1">IF(C348="",NA(),MATCH($B348&amp;$C348,'Smelter Look-up'!$J:$J,0))</f>
        <v>#N/A</v>
      </c>
      <c r="X348" s="191">
        <f ca="1" t="shared" si="27"/>
        <v>0</v>
      </c>
      <c r="AB348" s="235" t="str">
        <f ca="1" t="shared" si="29"/>
        <v/>
      </c>
      <c r="AC348" s="191" t="str">
        <f ca="1" t="shared" si="30"/>
        <v/>
      </c>
      <c r="AD348" s="191" t="str">
        <f ca="1" t="shared" si="31"/>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8"/>
        <v/>
      </c>
      <c r="T349" s="232" t="str">
        <f ca="1">IF(B349="","",IF(ISERROR(MATCH($J349,SorP!$B$1:$B$6261,0)),"",INDIRECT("'SorP'!$A$"&amp;MATCH($S349&amp;$J349,SorP!C:C,0))))</f>
        <v/>
      </c>
      <c r="U349" s="233"/>
      <c r="V349" s="234" t="e">
        <f ca="1">IF(C349="",NA(),MATCH($B349&amp;$C349,'Smelter Look-up'!$J:$J,0))</f>
        <v>#N/A</v>
      </c>
      <c r="X349" s="191">
        <f ca="1" t="shared" si="27"/>
        <v>0</v>
      </c>
      <c r="AB349" s="235" t="str">
        <f ca="1" t="shared" si="29"/>
        <v/>
      </c>
      <c r="AC349" s="191" t="str">
        <f ca="1" t="shared" si="30"/>
        <v/>
      </c>
      <c r="AD349" s="191" t="str">
        <f ca="1" t="shared" si="31"/>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8"/>
        <v/>
      </c>
      <c r="T350" s="232" t="str">
        <f ca="1">IF(B350="","",IF(ISERROR(MATCH($J350,SorP!$B$1:$B$6261,0)),"",INDIRECT("'SorP'!$A$"&amp;MATCH($S350&amp;$J350,SorP!C:C,0))))</f>
        <v/>
      </c>
      <c r="U350" s="233"/>
      <c r="V350" s="234" t="e">
        <f ca="1">IF(C350="",NA(),MATCH($B350&amp;$C350,'Smelter Look-up'!$J:$J,0))</f>
        <v>#N/A</v>
      </c>
      <c r="X350" s="191">
        <f ca="1" t="shared" si="27"/>
        <v>0</v>
      </c>
      <c r="AB350" s="235" t="str">
        <f ca="1" t="shared" si="29"/>
        <v/>
      </c>
      <c r="AC350" s="191" t="str">
        <f ca="1" t="shared" si="30"/>
        <v/>
      </c>
      <c r="AD350" s="191" t="str">
        <f ca="1" t="shared" si="31"/>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8"/>
        <v/>
      </c>
      <c r="T351" s="232" t="str">
        <f ca="1">IF(B351="","",IF(ISERROR(MATCH($J351,SorP!$B$1:$B$6261,0)),"",INDIRECT("'SorP'!$A$"&amp;MATCH($S351&amp;$J351,SorP!C:C,0))))</f>
        <v/>
      </c>
      <c r="U351" s="233"/>
      <c r="V351" s="234" t="e">
        <f ca="1">IF(C351="",NA(),MATCH($B351&amp;$C351,'Smelter Look-up'!$J:$J,0))</f>
        <v>#N/A</v>
      </c>
      <c r="X351" s="191">
        <f ca="1" t="shared" si="27"/>
        <v>0</v>
      </c>
      <c r="AB351" s="235" t="str">
        <f ca="1" t="shared" si="29"/>
        <v/>
      </c>
      <c r="AC351" s="191" t="str">
        <f ca="1" t="shared" si="30"/>
        <v/>
      </c>
      <c r="AD351" s="191" t="str">
        <f ca="1" t="shared" si="31"/>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8"/>
        <v/>
      </c>
      <c r="T352" s="232" t="str">
        <f ca="1">IF(B352="","",IF(ISERROR(MATCH($J352,SorP!$B$1:$B$6261,0)),"",INDIRECT("'SorP'!$A$"&amp;MATCH($S352&amp;$J352,SorP!C:C,0))))</f>
        <v/>
      </c>
      <c r="U352" s="233"/>
      <c r="V352" s="234" t="e">
        <f ca="1">IF(C352="",NA(),MATCH($B352&amp;$C352,'Smelter Look-up'!$J:$J,0))</f>
        <v>#N/A</v>
      </c>
      <c r="X352" s="191">
        <f ca="1" t="shared" si="27"/>
        <v>0</v>
      </c>
      <c r="AB352" s="235" t="str">
        <f ca="1" t="shared" si="29"/>
        <v/>
      </c>
      <c r="AC352" s="191" t="str">
        <f ca="1" t="shared" si="30"/>
        <v/>
      </c>
      <c r="AD352" s="191" t="str">
        <f ca="1" t="shared" si="31"/>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8"/>
        <v/>
      </c>
      <c r="T353" s="232" t="str">
        <f ca="1">IF(B353="","",IF(ISERROR(MATCH($J353,SorP!$B$1:$B$6261,0)),"",INDIRECT("'SorP'!$A$"&amp;MATCH($S353&amp;$J353,SorP!C:C,0))))</f>
        <v/>
      </c>
      <c r="U353" s="233"/>
      <c r="V353" s="234" t="e">
        <f ca="1">IF(C353="",NA(),MATCH($B353&amp;$C353,'Smelter Look-up'!$J:$J,0))</f>
        <v>#N/A</v>
      </c>
      <c r="X353" s="191">
        <f ca="1" t="shared" si="27"/>
        <v>0</v>
      </c>
      <c r="AB353" s="235" t="str">
        <f ca="1" t="shared" si="29"/>
        <v/>
      </c>
      <c r="AC353" s="191" t="str">
        <f ca="1" t="shared" si="30"/>
        <v/>
      </c>
      <c r="AD353" s="191" t="str">
        <f ca="1" t="shared" si="31"/>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8"/>
        <v/>
      </c>
      <c r="T354" s="232" t="str">
        <f ca="1">IF(B354="","",IF(ISERROR(MATCH($J354,SorP!$B$1:$B$6261,0)),"",INDIRECT("'SorP'!$A$"&amp;MATCH($S354&amp;$J354,SorP!C:C,0))))</f>
        <v/>
      </c>
      <c r="U354" s="233"/>
      <c r="V354" s="234" t="e">
        <f ca="1">IF(C354="",NA(),MATCH($B354&amp;$C354,'Smelter Look-up'!$J:$J,0))</f>
        <v>#N/A</v>
      </c>
      <c r="X354" s="191">
        <f ca="1" t="shared" si="27"/>
        <v>0</v>
      </c>
      <c r="AB354" s="235" t="str">
        <f ca="1" t="shared" si="29"/>
        <v/>
      </c>
      <c r="AC354" s="191" t="str">
        <f ca="1" t="shared" si="30"/>
        <v/>
      </c>
      <c r="AD354" s="191" t="str">
        <f ca="1" t="shared" si="31"/>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8"/>
        <v/>
      </c>
      <c r="T355" s="232" t="str">
        <f ca="1">IF(B355="","",IF(ISERROR(MATCH($J355,SorP!$B$1:$B$6261,0)),"",INDIRECT("'SorP'!$A$"&amp;MATCH($S355&amp;$J355,SorP!C:C,0))))</f>
        <v/>
      </c>
      <c r="U355" s="233"/>
      <c r="V355" s="234" t="e">
        <f ca="1">IF(C355="",NA(),MATCH($B355&amp;$C355,'Smelter Look-up'!$J:$J,0))</f>
        <v>#N/A</v>
      </c>
      <c r="X355" s="191">
        <f ca="1" t="shared" si="27"/>
        <v>0</v>
      </c>
      <c r="AB355" s="235" t="str">
        <f ca="1" t="shared" si="29"/>
        <v/>
      </c>
      <c r="AC355" s="191" t="str">
        <f ca="1" t="shared" si="30"/>
        <v/>
      </c>
      <c r="AD355" s="191" t="str">
        <f ca="1" t="shared" si="31"/>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8"/>
        <v/>
      </c>
      <c r="T356" s="232" t="str">
        <f ca="1">IF(B356="","",IF(ISERROR(MATCH($J356,SorP!$B$1:$B$6261,0)),"",INDIRECT("'SorP'!$A$"&amp;MATCH($S356&amp;$J356,SorP!C:C,0))))</f>
        <v/>
      </c>
      <c r="U356" s="233"/>
      <c r="V356" s="234" t="e">
        <f ca="1">IF(C356="",NA(),MATCH($B356&amp;$C356,'Smelter Look-up'!$J:$J,0))</f>
        <v>#N/A</v>
      </c>
      <c r="X356" s="191">
        <f ca="1" t="shared" si="27"/>
        <v>0</v>
      </c>
      <c r="AB356" s="235" t="str">
        <f ca="1" t="shared" si="29"/>
        <v/>
      </c>
      <c r="AC356" s="191" t="str">
        <f ca="1" t="shared" si="30"/>
        <v/>
      </c>
      <c r="AD356" s="191" t="str">
        <f ca="1" t="shared" si="31"/>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8"/>
        <v/>
      </c>
      <c r="T357" s="232" t="str">
        <f ca="1">IF(B357="","",IF(ISERROR(MATCH($J357,SorP!$B$1:$B$6261,0)),"",INDIRECT("'SorP'!$A$"&amp;MATCH($S357&amp;$J357,SorP!C:C,0))))</f>
        <v/>
      </c>
      <c r="U357" s="233"/>
      <c r="V357" s="234" t="e">
        <f ca="1">IF(C357="",NA(),MATCH($B357&amp;$C357,'Smelter Look-up'!$J:$J,0))</f>
        <v>#N/A</v>
      </c>
      <c r="X357" s="191">
        <f ca="1" t="shared" si="27"/>
        <v>0</v>
      </c>
      <c r="AB357" s="235" t="str">
        <f ca="1" t="shared" si="29"/>
        <v/>
      </c>
      <c r="AC357" s="191" t="str">
        <f ca="1" t="shared" si="30"/>
        <v/>
      </c>
      <c r="AD357" s="191" t="str">
        <f ca="1" t="shared" si="31"/>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8"/>
        <v/>
      </c>
      <c r="T358" s="232" t="str">
        <f ca="1">IF(B358="","",IF(ISERROR(MATCH($J358,SorP!$B$1:$B$6261,0)),"",INDIRECT("'SorP'!$A$"&amp;MATCH($S358&amp;$J358,SorP!C:C,0))))</f>
        <v/>
      </c>
      <c r="U358" s="233"/>
      <c r="V358" s="234" t="e">
        <f ca="1">IF(C358="",NA(),MATCH($B358&amp;$C358,'Smelter Look-up'!$J:$J,0))</f>
        <v>#N/A</v>
      </c>
      <c r="X358" s="191">
        <f ca="1" t="shared" si="27"/>
        <v>0</v>
      </c>
      <c r="AB358" s="235" t="str">
        <f ca="1" t="shared" si="29"/>
        <v/>
      </c>
      <c r="AC358" s="191" t="str">
        <f ca="1" t="shared" si="30"/>
        <v/>
      </c>
      <c r="AD358" s="191" t="str">
        <f ca="1" t="shared" si="31"/>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8"/>
        <v/>
      </c>
      <c r="T359" s="232" t="str">
        <f ca="1">IF(B359="","",IF(ISERROR(MATCH($J359,SorP!$B$1:$B$6261,0)),"",INDIRECT("'SorP'!$A$"&amp;MATCH($S359&amp;$J359,SorP!C:C,0))))</f>
        <v/>
      </c>
      <c r="U359" s="233"/>
      <c r="V359" s="234" t="e">
        <f ca="1">IF(C359="",NA(),MATCH($B359&amp;$C359,'Smelter Look-up'!$J:$J,0))</f>
        <v>#N/A</v>
      </c>
      <c r="X359" s="191">
        <f ca="1" t="shared" si="27"/>
        <v>0</v>
      </c>
      <c r="AB359" s="235" t="str">
        <f ca="1" t="shared" si="29"/>
        <v/>
      </c>
      <c r="AC359" s="191" t="str">
        <f ca="1" t="shared" si="30"/>
        <v/>
      </c>
      <c r="AD359" s="191" t="str">
        <f ca="1" t="shared" si="31"/>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8"/>
        <v/>
      </c>
      <c r="T360" s="232" t="str">
        <f ca="1">IF(B360="","",IF(ISERROR(MATCH($J360,SorP!$B$1:$B$6261,0)),"",INDIRECT("'SorP'!$A$"&amp;MATCH($S360&amp;$J360,SorP!C:C,0))))</f>
        <v/>
      </c>
      <c r="U360" s="233"/>
      <c r="V360" s="234" t="e">
        <f ca="1">IF(C360="",NA(),MATCH($B360&amp;$C360,'Smelter Look-up'!$J:$J,0))</f>
        <v>#N/A</v>
      </c>
      <c r="X360" s="191">
        <f ca="1" t="shared" si="27"/>
        <v>0</v>
      </c>
      <c r="AB360" s="235" t="str">
        <f ca="1" t="shared" si="29"/>
        <v/>
      </c>
      <c r="AC360" s="191" t="str">
        <f ca="1" t="shared" si="30"/>
        <v/>
      </c>
      <c r="AD360" s="191" t="str">
        <f ca="1" t="shared" si="31"/>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8"/>
        <v/>
      </c>
      <c r="T361" s="232" t="str">
        <f ca="1">IF(B361="","",IF(ISERROR(MATCH($J361,SorP!$B$1:$B$6261,0)),"",INDIRECT("'SorP'!$A$"&amp;MATCH($S361&amp;$J361,SorP!C:C,0))))</f>
        <v/>
      </c>
      <c r="U361" s="233"/>
      <c r="V361" s="234" t="e">
        <f ca="1">IF(C361="",NA(),MATCH($B361&amp;$C361,'Smelter Look-up'!$J:$J,0))</f>
        <v>#N/A</v>
      </c>
      <c r="X361" s="191">
        <f ca="1" t="shared" si="27"/>
        <v>0</v>
      </c>
      <c r="AB361" s="235" t="str">
        <f ca="1" t="shared" si="29"/>
        <v/>
      </c>
      <c r="AC361" s="191" t="str">
        <f ca="1" t="shared" si="30"/>
        <v/>
      </c>
      <c r="AD361" s="191" t="str">
        <f ca="1" t="shared" si="31"/>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8"/>
        <v/>
      </c>
      <c r="T362" s="232" t="str">
        <f ca="1">IF(B362="","",IF(ISERROR(MATCH($J362,SorP!$B$1:$B$6261,0)),"",INDIRECT("'SorP'!$A$"&amp;MATCH($S362&amp;$J362,SorP!C:C,0))))</f>
        <v/>
      </c>
      <c r="U362" s="233"/>
      <c r="V362" s="234" t="e">
        <f ca="1">IF(C362="",NA(),MATCH($B362&amp;$C362,'Smelter Look-up'!$J:$J,0))</f>
        <v>#N/A</v>
      </c>
      <c r="X362" s="191">
        <f ca="1" t="shared" si="27"/>
        <v>0</v>
      </c>
      <c r="AB362" s="235" t="str">
        <f ca="1" t="shared" si="29"/>
        <v/>
      </c>
      <c r="AC362" s="191" t="str">
        <f ca="1" t="shared" si="30"/>
        <v/>
      </c>
      <c r="AD362" s="191" t="str">
        <f ca="1" t="shared" si="31"/>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8"/>
        <v/>
      </c>
      <c r="T363" s="232" t="str">
        <f ca="1">IF(B363="","",IF(ISERROR(MATCH($J363,SorP!$B$1:$B$6261,0)),"",INDIRECT("'SorP'!$A$"&amp;MATCH($S363&amp;$J363,SorP!C:C,0))))</f>
        <v/>
      </c>
      <c r="U363" s="233"/>
      <c r="V363" s="234" t="e">
        <f ca="1">IF(C363="",NA(),MATCH($B363&amp;$C363,'Smelter Look-up'!$J:$J,0))</f>
        <v>#N/A</v>
      </c>
      <c r="X363" s="191">
        <f ca="1" t="shared" si="27"/>
        <v>0</v>
      </c>
      <c r="AB363" s="235" t="str">
        <f ca="1" t="shared" si="29"/>
        <v/>
      </c>
      <c r="AC363" s="191" t="str">
        <f ca="1" t="shared" si="30"/>
        <v/>
      </c>
      <c r="AD363" s="191" t="str">
        <f ca="1" t="shared" si="31"/>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8"/>
        <v/>
      </c>
      <c r="T364" s="232" t="str">
        <f ca="1">IF(B364="","",IF(ISERROR(MATCH($J364,SorP!$B$1:$B$6261,0)),"",INDIRECT("'SorP'!$A$"&amp;MATCH($S364&amp;$J364,SorP!C:C,0))))</f>
        <v/>
      </c>
      <c r="U364" s="233"/>
      <c r="V364" s="234" t="e">
        <f ca="1">IF(C364="",NA(),MATCH($B364&amp;$C364,'Smelter Look-up'!$J:$J,0))</f>
        <v>#N/A</v>
      </c>
      <c r="X364" s="191">
        <f ca="1" t="shared" si="27"/>
        <v>0</v>
      </c>
      <c r="AB364" s="235" t="str">
        <f ca="1" t="shared" si="29"/>
        <v/>
      </c>
      <c r="AC364" s="191" t="str">
        <f ca="1" t="shared" si="30"/>
        <v/>
      </c>
      <c r="AD364" s="191" t="str">
        <f ca="1" t="shared" si="31"/>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8"/>
        <v/>
      </c>
      <c r="T365" s="232" t="str">
        <f ca="1">IF(B365="","",IF(ISERROR(MATCH($J365,SorP!$B$1:$B$6261,0)),"",INDIRECT("'SorP'!$A$"&amp;MATCH($S365&amp;$J365,SorP!C:C,0))))</f>
        <v/>
      </c>
      <c r="U365" s="233"/>
      <c r="V365" s="234" t="e">
        <f ca="1">IF(C365="",NA(),MATCH($B365&amp;$C365,'Smelter Look-up'!$J:$J,0))</f>
        <v>#N/A</v>
      </c>
      <c r="X365" s="191">
        <f ca="1" t="shared" si="27"/>
        <v>0</v>
      </c>
      <c r="AB365" s="235" t="str">
        <f ca="1" t="shared" si="29"/>
        <v/>
      </c>
      <c r="AC365" s="191" t="str">
        <f ca="1" t="shared" si="30"/>
        <v/>
      </c>
      <c r="AD365" s="191" t="str">
        <f ca="1" t="shared" si="31"/>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8"/>
        <v/>
      </c>
      <c r="T366" s="232" t="str">
        <f ca="1">IF(B366="","",IF(ISERROR(MATCH($J366,SorP!$B$1:$B$6261,0)),"",INDIRECT("'SorP'!$A$"&amp;MATCH($S366&amp;$J366,SorP!C:C,0))))</f>
        <v/>
      </c>
      <c r="U366" s="233"/>
      <c r="V366" s="234" t="e">
        <f ca="1">IF(C366="",NA(),MATCH($B366&amp;$C366,'Smelter Look-up'!$J:$J,0))</f>
        <v>#N/A</v>
      </c>
      <c r="X366" s="191">
        <f ca="1" t="shared" si="27"/>
        <v>0</v>
      </c>
      <c r="AB366" s="235" t="str">
        <f ca="1" t="shared" si="29"/>
        <v/>
      </c>
      <c r="AC366" s="191" t="str">
        <f ca="1" t="shared" si="30"/>
        <v/>
      </c>
      <c r="AD366" s="191" t="str">
        <f ca="1" t="shared" si="31"/>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8"/>
        <v/>
      </c>
      <c r="T367" s="232" t="str">
        <f ca="1">IF(B367="","",IF(ISERROR(MATCH($J367,SorP!$B$1:$B$6261,0)),"",INDIRECT("'SorP'!$A$"&amp;MATCH($S367&amp;$J367,SorP!C:C,0))))</f>
        <v/>
      </c>
      <c r="U367" s="233"/>
      <c r="V367" s="234" t="e">
        <f ca="1">IF(C367="",NA(),MATCH($B367&amp;$C367,'Smelter Look-up'!$J:$J,0))</f>
        <v>#N/A</v>
      </c>
      <c r="X367" s="191">
        <f ca="1" t="shared" si="27"/>
        <v>0</v>
      </c>
      <c r="AB367" s="235" t="str">
        <f ca="1" t="shared" si="29"/>
        <v/>
      </c>
      <c r="AC367" s="191" t="str">
        <f ca="1" t="shared" si="30"/>
        <v/>
      </c>
      <c r="AD367" s="191" t="str">
        <f ca="1" t="shared" si="31"/>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8"/>
        <v/>
      </c>
      <c r="T368" s="232" t="str">
        <f ca="1">IF(B368="","",IF(ISERROR(MATCH($J368,SorP!$B$1:$B$6261,0)),"",INDIRECT("'SorP'!$A$"&amp;MATCH($S368&amp;$J368,SorP!C:C,0))))</f>
        <v/>
      </c>
      <c r="U368" s="233"/>
      <c r="V368" s="234" t="e">
        <f ca="1">IF(C368="",NA(),MATCH($B368&amp;$C368,'Smelter Look-up'!$J:$J,0))</f>
        <v>#N/A</v>
      </c>
      <c r="X368" s="191">
        <f ca="1" t="shared" si="27"/>
        <v>0</v>
      </c>
      <c r="AB368" s="235" t="str">
        <f ca="1" t="shared" si="29"/>
        <v/>
      </c>
      <c r="AC368" s="191" t="str">
        <f ca="1" t="shared" si="30"/>
        <v/>
      </c>
      <c r="AD368" s="191" t="str">
        <f ca="1" t="shared" si="31"/>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8"/>
        <v/>
      </c>
      <c r="T369" s="232" t="str">
        <f ca="1">IF(B369="","",IF(ISERROR(MATCH($J369,SorP!$B$1:$B$6261,0)),"",INDIRECT("'SorP'!$A$"&amp;MATCH($S369&amp;$J369,SorP!C:C,0))))</f>
        <v/>
      </c>
      <c r="U369" s="233"/>
      <c r="V369" s="234" t="e">
        <f ca="1">IF(C369="",NA(),MATCH($B369&amp;$C369,'Smelter Look-up'!$J:$J,0))</f>
        <v>#N/A</v>
      </c>
      <c r="X369" s="191">
        <f ca="1" t="shared" si="27"/>
        <v>0</v>
      </c>
      <c r="AB369" s="235" t="str">
        <f ca="1" t="shared" si="29"/>
        <v/>
      </c>
      <c r="AC369" s="191" t="str">
        <f ca="1" t="shared" si="30"/>
        <v/>
      </c>
      <c r="AD369" s="191" t="str">
        <f ca="1" t="shared" si="31"/>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8"/>
        <v/>
      </c>
      <c r="T370" s="232" t="str">
        <f ca="1">IF(B370="","",IF(ISERROR(MATCH($J370,SorP!$B$1:$B$6261,0)),"",INDIRECT("'SorP'!$A$"&amp;MATCH($S370&amp;$J370,SorP!C:C,0))))</f>
        <v/>
      </c>
      <c r="U370" s="233"/>
      <c r="V370" s="234" t="e">
        <f ca="1">IF(C370="",NA(),MATCH($B370&amp;$C370,'Smelter Look-up'!$J:$J,0))</f>
        <v>#N/A</v>
      </c>
      <c r="X370" s="191">
        <f ca="1" t="shared" si="27"/>
        <v>0</v>
      </c>
      <c r="AB370" s="235" t="str">
        <f ca="1" t="shared" si="29"/>
        <v/>
      </c>
      <c r="AC370" s="191" t="str">
        <f ca="1" t="shared" si="30"/>
        <v/>
      </c>
      <c r="AD370" s="191" t="str">
        <f ca="1" t="shared" si="31"/>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8"/>
        <v/>
      </c>
      <c r="T371" s="232" t="str">
        <f ca="1">IF(B371="","",IF(ISERROR(MATCH($J371,SorP!$B$1:$B$6261,0)),"",INDIRECT("'SorP'!$A$"&amp;MATCH($S371&amp;$J371,SorP!C:C,0))))</f>
        <v/>
      </c>
      <c r="U371" s="233"/>
      <c r="V371" s="234" t="e">
        <f ca="1">IF(C371="",NA(),MATCH($B371&amp;$C371,'Smelter Look-up'!$J:$J,0))</f>
        <v>#N/A</v>
      </c>
      <c r="X371" s="191">
        <f ca="1" t="shared" si="27"/>
        <v>0</v>
      </c>
      <c r="AB371" s="235" t="str">
        <f ca="1" t="shared" si="29"/>
        <v/>
      </c>
      <c r="AC371" s="191" t="str">
        <f ca="1" t="shared" si="30"/>
        <v/>
      </c>
      <c r="AD371" s="191" t="str">
        <f ca="1" t="shared" si="31"/>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8"/>
        <v/>
      </c>
      <c r="T372" s="232" t="str">
        <f ca="1">IF(B372="","",IF(ISERROR(MATCH($J372,SorP!$B$1:$B$6261,0)),"",INDIRECT("'SorP'!$A$"&amp;MATCH($S372&amp;$J372,SorP!C:C,0))))</f>
        <v/>
      </c>
      <c r="U372" s="233"/>
      <c r="V372" s="234" t="e">
        <f ca="1">IF(C372="",NA(),MATCH($B372&amp;$C372,'Smelter Look-up'!$J:$J,0))</f>
        <v>#N/A</v>
      </c>
      <c r="X372" s="191">
        <f ca="1" t="shared" si="27"/>
        <v>0</v>
      </c>
      <c r="AB372" s="235" t="str">
        <f ca="1" t="shared" si="29"/>
        <v/>
      </c>
      <c r="AC372" s="191" t="str">
        <f ca="1" t="shared" si="30"/>
        <v/>
      </c>
      <c r="AD372" s="191" t="str">
        <f ca="1" t="shared" si="31"/>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8"/>
        <v/>
      </c>
      <c r="T373" s="232" t="str">
        <f ca="1">IF(B373="","",IF(ISERROR(MATCH($J373,SorP!$B$1:$B$6261,0)),"",INDIRECT("'SorP'!$A$"&amp;MATCH($S373&amp;$J373,SorP!C:C,0))))</f>
        <v/>
      </c>
      <c r="U373" s="233"/>
      <c r="V373" s="234" t="e">
        <f ca="1">IF(C373="",NA(),MATCH($B373&amp;$C373,'Smelter Look-up'!$J:$J,0))</f>
        <v>#N/A</v>
      </c>
      <c r="X373" s="191">
        <f ca="1" t="shared" si="27"/>
        <v>0</v>
      </c>
      <c r="AB373" s="235" t="str">
        <f ca="1" t="shared" si="29"/>
        <v/>
      </c>
      <c r="AC373" s="191" t="str">
        <f ca="1" t="shared" si="30"/>
        <v/>
      </c>
      <c r="AD373" s="191" t="str">
        <f ca="1" t="shared" si="31"/>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8"/>
        <v/>
      </c>
      <c r="T374" s="232" t="str">
        <f ca="1">IF(B374="","",IF(ISERROR(MATCH($J374,SorP!$B$1:$B$6261,0)),"",INDIRECT("'SorP'!$A$"&amp;MATCH($S374&amp;$J374,SorP!C:C,0))))</f>
        <v/>
      </c>
      <c r="U374" s="233"/>
      <c r="V374" s="234" t="e">
        <f ca="1">IF(C374="",NA(),MATCH($B374&amp;$C374,'Smelter Look-up'!$J:$J,0))</f>
        <v>#N/A</v>
      </c>
      <c r="X374" s="191">
        <f ca="1" t="shared" si="27"/>
        <v>0</v>
      </c>
      <c r="AB374" s="235" t="str">
        <f ca="1" t="shared" si="29"/>
        <v/>
      </c>
      <c r="AC374" s="191" t="str">
        <f ca="1" t="shared" si="30"/>
        <v/>
      </c>
      <c r="AD374" s="191" t="str">
        <f ca="1" t="shared" si="31"/>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8"/>
        <v/>
      </c>
      <c r="T375" s="232" t="str">
        <f ca="1">IF(B375="","",IF(ISERROR(MATCH($J375,SorP!$B$1:$B$6261,0)),"",INDIRECT("'SorP'!$A$"&amp;MATCH($S375&amp;$J375,SorP!C:C,0))))</f>
        <v/>
      </c>
      <c r="U375" s="233"/>
      <c r="V375" s="234" t="e">
        <f ca="1">IF(C375="",NA(),MATCH($B375&amp;$C375,'Smelter Look-up'!$J:$J,0))</f>
        <v>#N/A</v>
      </c>
      <c r="X375" s="191">
        <f ca="1" t="shared" si="27"/>
        <v>0</v>
      </c>
      <c r="AB375" s="235" t="str">
        <f ca="1" t="shared" si="29"/>
        <v/>
      </c>
      <c r="AC375" s="191" t="str">
        <f ca="1" t="shared" si="30"/>
        <v/>
      </c>
      <c r="AD375" s="191" t="str">
        <f ca="1" t="shared" si="31"/>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8"/>
        <v/>
      </c>
      <c r="T376" s="232" t="str">
        <f ca="1">IF(B376="","",IF(ISERROR(MATCH($J376,SorP!$B$1:$B$6261,0)),"",INDIRECT("'SorP'!$A$"&amp;MATCH($S376&amp;$J376,SorP!C:C,0))))</f>
        <v/>
      </c>
      <c r="U376" s="233"/>
      <c r="V376" s="234" t="e">
        <f ca="1">IF(C376="",NA(),MATCH($B376&amp;$C376,'Smelter Look-up'!$J:$J,0))</f>
        <v>#N/A</v>
      </c>
      <c r="X376" s="191">
        <f ca="1" t="shared" si="27"/>
        <v>0</v>
      </c>
      <c r="AB376" s="235" t="str">
        <f ca="1" t="shared" si="29"/>
        <v/>
      </c>
      <c r="AC376" s="191" t="str">
        <f ca="1" t="shared" si="30"/>
        <v/>
      </c>
      <c r="AD376" s="191" t="str">
        <f ca="1" t="shared" si="31"/>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8"/>
        <v/>
      </c>
      <c r="T377" s="232" t="str">
        <f ca="1">IF(B377="","",IF(ISERROR(MATCH($J377,SorP!$B$1:$B$6261,0)),"",INDIRECT("'SorP'!$A$"&amp;MATCH($S377&amp;$J377,SorP!C:C,0))))</f>
        <v/>
      </c>
      <c r="U377" s="233"/>
      <c r="V377" s="234" t="e">
        <f ca="1">IF(C377="",NA(),MATCH($B377&amp;$C377,'Smelter Look-up'!$J:$J,0))</f>
        <v>#N/A</v>
      </c>
      <c r="X377" s="191">
        <f ca="1" t="shared" si="27"/>
        <v>0</v>
      </c>
      <c r="AB377" s="235" t="str">
        <f ca="1" t="shared" si="29"/>
        <v/>
      </c>
      <c r="AC377" s="191" t="str">
        <f ca="1" t="shared" si="30"/>
        <v/>
      </c>
      <c r="AD377" s="191" t="str">
        <f ca="1" t="shared" si="31"/>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8"/>
        <v/>
      </c>
      <c r="T378" s="232" t="str">
        <f ca="1">IF(B378="","",IF(ISERROR(MATCH($J378,SorP!$B$1:$B$6261,0)),"",INDIRECT("'SorP'!$A$"&amp;MATCH($S378&amp;$J378,SorP!C:C,0))))</f>
        <v/>
      </c>
      <c r="U378" s="233"/>
      <c r="V378" s="234" t="e">
        <f ca="1">IF(C378="",NA(),MATCH($B378&amp;$C378,'Smelter Look-up'!$J:$J,0))</f>
        <v>#N/A</v>
      </c>
      <c r="X378" s="191">
        <f ca="1" t="shared" si="27"/>
        <v>0</v>
      </c>
      <c r="AB378" s="235" t="str">
        <f ca="1" t="shared" si="29"/>
        <v/>
      </c>
      <c r="AC378" s="191" t="str">
        <f ca="1" t="shared" si="30"/>
        <v/>
      </c>
      <c r="AD378" s="191" t="str">
        <f ca="1" t="shared" si="31"/>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8"/>
        <v/>
      </c>
      <c r="T379" s="232" t="str">
        <f ca="1">IF(B379="","",IF(ISERROR(MATCH($J379,SorP!$B$1:$B$6261,0)),"",INDIRECT("'SorP'!$A$"&amp;MATCH($S379&amp;$J379,SorP!C:C,0))))</f>
        <v/>
      </c>
      <c r="U379" s="233"/>
      <c r="V379" s="234" t="e">
        <f ca="1">IF(C379="",NA(),MATCH($B379&amp;$C379,'Smelter Look-up'!$J:$J,0))</f>
        <v>#N/A</v>
      </c>
      <c r="X379" s="191">
        <f ca="1" t="shared" si="27"/>
        <v>0</v>
      </c>
      <c r="AB379" s="235" t="str">
        <f ca="1" t="shared" si="29"/>
        <v/>
      </c>
      <c r="AC379" s="191" t="str">
        <f ca="1" t="shared" si="30"/>
        <v/>
      </c>
      <c r="AD379" s="191" t="str">
        <f ca="1" t="shared" si="31"/>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si="28"/>
        <v/>
      </c>
      <c r="T380" s="232" t="str">
        <f ca="1">IF(B380="","",IF(ISERROR(MATCH($J380,SorP!$B$1:$B$6261,0)),"",INDIRECT("'SorP'!$A$"&amp;MATCH($S380&amp;$J380,SorP!C:C,0))))</f>
        <v/>
      </c>
      <c r="U380" s="233"/>
      <c r="V380" s="234" t="e">
        <f ca="1">IF(C380="",NA(),MATCH($B380&amp;$C380,'Smelter Look-up'!$J:$J,0))</f>
        <v>#N/A</v>
      </c>
      <c r="X380" s="191">
        <f ca="1" t="shared" si="27"/>
        <v>0</v>
      </c>
      <c r="AB380" s="235" t="str">
        <f ca="1" t="shared" si="29"/>
        <v/>
      </c>
      <c r="AC380" s="191" t="str">
        <f ca="1" t="shared" si="30"/>
        <v/>
      </c>
      <c r="AD380" s="191" t="str">
        <f ca="1" t="shared" si="31"/>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28"/>
        <v/>
      </c>
      <c r="T381" s="232" t="str">
        <f ca="1">IF(B381="","",IF(ISERROR(MATCH($J381,SorP!$B$1:$B$6261,0)),"",INDIRECT("'SorP'!$A$"&amp;MATCH($S381&amp;$J381,SorP!C:C,0))))</f>
        <v/>
      </c>
      <c r="U381" s="233"/>
      <c r="V381" s="234" t="e">
        <f ca="1">IF(C381="",NA(),MATCH($B381&amp;$C381,'Smelter Look-up'!$J:$J,0))</f>
        <v>#N/A</v>
      </c>
      <c r="X381" s="191">
        <f ca="1" t="shared" ref="X381:X444" si="32">IF(AND(C381="Smelter not listed",OR(LEN(D381)=0,LEN(E381)=0)),1,0)</f>
        <v>0</v>
      </c>
      <c r="AB381" s="235" t="str">
        <f ca="1" t="shared" si="29"/>
        <v/>
      </c>
      <c r="AC381" s="191" t="str">
        <f ca="1" t="shared" si="30"/>
        <v/>
      </c>
      <c r="AD381" s="191" t="str">
        <f ca="1" t="shared" si="31"/>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ref="S382:S445" si="33">IF(B382="","",IF(ISERROR(MATCH($E382,CL,0)),"Unknown",INDIRECT("'C'!$A$"&amp;MATCH($E382,CL,0)+1)))</f>
        <v/>
      </c>
      <c r="T382" s="232" t="str">
        <f ca="1">IF(B382="","",IF(ISERROR(MATCH($J382,SorP!$B$1:$B$6261,0)),"",INDIRECT("'SorP'!$A$"&amp;MATCH($S382&amp;$J382,SorP!C:C,0))))</f>
        <v/>
      </c>
      <c r="U382" s="233"/>
      <c r="V382" s="234" t="e">
        <f ca="1">IF(C382="",NA(),MATCH($B382&amp;$C382,'Smelter Look-up'!$J:$J,0))</f>
        <v>#N/A</v>
      </c>
      <c r="X382" s="191">
        <f ca="1" t="shared" si="32"/>
        <v>0</v>
      </c>
      <c r="AB382" s="235" t="str">
        <f ca="1" t="shared" si="29"/>
        <v/>
      </c>
      <c r="AC382" s="191" t="str">
        <f ca="1" t="shared" si="30"/>
        <v/>
      </c>
      <c r="AD382" s="191" t="str">
        <f ca="1" t="shared" si="31"/>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3"/>
        <v/>
      </c>
      <c r="T383" s="232" t="str">
        <f ca="1">IF(B383="","",IF(ISERROR(MATCH($J383,SorP!$B$1:$B$6261,0)),"",INDIRECT("'SorP'!$A$"&amp;MATCH($S383&amp;$J383,SorP!C:C,0))))</f>
        <v/>
      </c>
      <c r="U383" s="233"/>
      <c r="V383" s="234" t="e">
        <f ca="1">IF(C383="",NA(),MATCH($B383&amp;$C383,'Smelter Look-up'!$J:$J,0))</f>
        <v>#N/A</v>
      </c>
      <c r="X383" s="191">
        <f ca="1" t="shared" si="32"/>
        <v>0</v>
      </c>
      <c r="AB383" s="235" t="str">
        <f ca="1" t="shared" si="29"/>
        <v/>
      </c>
      <c r="AC383" s="191" t="str">
        <f ca="1" t="shared" si="30"/>
        <v/>
      </c>
      <c r="AD383" s="191" t="str">
        <f ca="1" t="shared" si="31"/>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3"/>
        <v/>
      </c>
      <c r="T384" s="232" t="str">
        <f ca="1">IF(B384="","",IF(ISERROR(MATCH($J384,SorP!$B$1:$B$6261,0)),"",INDIRECT("'SorP'!$A$"&amp;MATCH($S384&amp;$J384,SorP!C:C,0))))</f>
        <v/>
      </c>
      <c r="U384" s="233"/>
      <c r="V384" s="234" t="e">
        <f ca="1">IF(C384="",NA(),MATCH($B384&amp;$C384,'Smelter Look-up'!$J:$J,0))</f>
        <v>#N/A</v>
      </c>
      <c r="X384" s="191">
        <f ca="1" t="shared" si="32"/>
        <v>0</v>
      </c>
      <c r="AB384" s="235" t="str">
        <f ca="1" t="shared" si="29"/>
        <v/>
      </c>
      <c r="AC384" s="191" t="str">
        <f ca="1" t="shared" si="30"/>
        <v/>
      </c>
      <c r="AD384" s="191" t="str">
        <f ca="1" t="shared" si="31"/>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3"/>
        <v/>
      </c>
      <c r="T385" s="232" t="str">
        <f ca="1">IF(B385="","",IF(ISERROR(MATCH($J385,SorP!$B$1:$B$6261,0)),"",INDIRECT("'SorP'!$A$"&amp;MATCH($S385&amp;$J385,SorP!C:C,0))))</f>
        <v/>
      </c>
      <c r="U385" s="233"/>
      <c r="V385" s="234" t="e">
        <f ca="1">IF(C385="",NA(),MATCH($B385&amp;$C385,'Smelter Look-up'!$J:$J,0))</f>
        <v>#N/A</v>
      </c>
      <c r="X385" s="191">
        <f ca="1" t="shared" si="32"/>
        <v>0</v>
      </c>
      <c r="AB385" s="235" t="str">
        <f ca="1" t="shared" si="29"/>
        <v/>
      </c>
      <c r="AC385" s="191" t="str">
        <f ca="1" t="shared" si="30"/>
        <v/>
      </c>
      <c r="AD385" s="191" t="str">
        <f ca="1" t="shared" si="31"/>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3"/>
        <v/>
      </c>
      <c r="T386" s="232" t="str">
        <f ca="1">IF(B386="","",IF(ISERROR(MATCH($J386,SorP!$B$1:$B$6261,0)),"",INDIRECT("'SorP'!$A$"&amp;MATCH($S386&amp;$J386,SorP!C:C,0))))</f>
        <v/>
      </c>
      <c r="U386" s="233"/>
      <c r="V386" s="234" t="e">
        <f ca="1">IF(C386="",NA(),MATCH($B386&amp;$C386,'Smelter Look-up'!$J:$J,0))</f>
        <v>#N/A</v>
      </c>
      <c r="X386" s="191">
        <f ca="1" t="shared" si="32"/>
        <v>0</v>
      </c>
      <c r="AB386" s="235" t="str">
        <f ca="1" t="shared" si="29"/>
        <v/>
      </c>
      <c r="AC386" s="191" t="str">
        <f ca="1" t="shared" si="30"/>
        <v/>
      </c>
      <c r="AD386" s="191" t="str">
        <f ca="1" t="shared" si="31"/>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3"/>
        <v/>
      </c>
      <c r="T387" s="232" t="str">
        <f ca="1">IF(B387="","",IF(ISERROR(MATCH($J387,SorP!$B$1:$B$6261,0)),"",INDIRECT("'SorP'!$A$"&amp;MATCH($S387&amp;$J387,SorP!C:C,0))))</f>
        <v/>
      </c>
      <c r="U387" s="233"/>
      <c r="V387" s="234" t="e">
        <f ca="1">IF(C387="",NA(),MATCH($B387&amp;$C387,'Smelter Look-up'!$J:$J,0))</f>
        <v>#N/A</v>
      </c>
      <c r="X387" s="191">
        <f ca="1" t="shared" si="32"/>
        <v>0</v>
      </c>
      <c r="AB387" s="235" t="str">
        <f ca="1" t="shared" si="29"/>
        <v/>
      </c>
      <c r="AC387" s="191" t="str">
        <f ca="1" t="shared" si="30"/>
        <v/>
      </c>
      <c r="AD387" s="191" t="str">
        <f ca="1" t="shared" si="31"/>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3"/>
        <v/>
      </c>
      <c r="T388" s="232" t="str">
        <f ca="1">IF(B388="","",IF(ISERROR(MATCH($J388,SorP!$B$1:$B$6261,0)),"",INDIRECT("'SorP'!$A$"&amp;MATCH($S388&amp;$J388,SorP!C:C,0))))</f>
        <v/>
      </c>
      <c r="U388" s="233"/>
      <c r="V388" s="234" t="e">
        <f ca="1">IF(C388="",NA(),MATCH($B388&amp;$C388,'Smelter Look-up'!$J:$J,0))</f>
        <v>#N/A</v>
      </c>
      <c r="X388" s="191">
        <f ca="1" t="shared" si="32"/>
        <v>0</v>
      </c>
      <c r="AB388" s="235" t="str">
        <f ca="1" t="shared" ref="AB388:AB451" si="34">IF(C388="","",B388)</f>
        <v/>
      </c>
      <c r="AC388" s="191" t="str">
        <f ca="1" t="shared" ref="AC388:AC451" si="35">B388</f>
        <v/>
      </c>
      <c r="AD388" s="191" t="str">
        <f ca="1" t="shared" ref="AD388:AD451" si="36">IF(C388="Smelter not listed",D388,C388)</f>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3"/>
        <v/>
      </c>
      <c r="T389" s="232" t="str">
        <f ca="1">IF(B389="","",IF(ISERROR(MATCH($J389,SorP!$B$1:$B$6261,0)),"",INDIRECT("'SorP'!$A$"&amp;MATCH($S389&amp;$J389,SorP!C:C,0))))</f>
        <v/>
      </c>
      <c r="U389" s="233"/>
      <c r="V389" s="234" t="e">
        <f ca="1">IF(C389="",NA(),MATCH($B389&amp;$C389,'Smelter Look-up'!$J:$J,0))</f>
        <v>#N/A</v>
      </c>
      <c r="X389" s="191">
        <f ca="1" t="shared" si="32"/>
        <v>0</v>
      </c>
      <c r="AB389" s="235" t="str">
        <f ca="1" t="shared" si="34"/>
        <v/>
      </c>
      <c r="AC389" s="191" t="str">
        <f ca="1" t="shared" si="35"/>
        <v/>
      </c>
      <c r="AD389" s="191" t="str">
        <f ca="1" t="shared" si="36"/>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3"/>
        <v/>
      </c>
      <c r="T390" s="232" t="str">
        <f ca="1">IF(B390="","",IF(ISERROR(MATCH($J390,SorP!$B$1:$B$6261,0)),"",INDIRECT("'SorP'!$A$"&amp;MATCH($S390&amp;$J390,SorP!C:C,0))))</f>
        <v/>
      </c>
      <c r="U390" s="233"/>
      <c r="V390" s="234" t="e">
        <f ca="1">IF(C390="",NA(),MATCH($B390&amp;$C390,'Smelter Look-up'!$J:$J,0))</f>
        <v>#N/A</v>
      </c>
      <c r="X390" s="191">
        <f ca="1" t="shared" si="32"/>
        <v>0</v>
      </c>
      <c r="AB390" s="235" t="str">
        <f ca="1" t="shared" si="34"/>
        <v/>
      </c>
      <c r="AC390" s="191" t="str">
        <f ca="1" t="shared" si="35"/>
        <v/>
      </c>
      <c r="AD390" s="191" t="str">
        <f ca="1" t="shared" si="36"/>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3"/>
        <v/>
      </c>
      <c r="T391" s="232" t="str">
        <f ca="1">IF(B391="","",IF(ISERROR(MATCH($J391,SorP!$B$1:$B$6261,0)),"",INDIRECT("'SorP'!$A$"&amp;MATCH($S391&amp;$J391,SorP!C:C,0))))</f>
        <v/>
      </c>
      <c r="U391" s="233"/>
      <c r="V391" s="234" t="e">
        <f ca="1">IF(C391="",NA(),MATCH($B391&amp;$C391,'Smelter Look-up'!$J:$J,0))</f>
        <v>#N/A</v>
      </c>
      <c r="X391" s="191">
        <f ca="1" t="shared" si="32"/>
        <v>0</v>
      </c>
      <c r="AB391" s="235" t="str">
        <f ca="1" t="shared" si="34"/>
        <v/>
      </c>
      <c r="AC391" s="191" t="str">
        <f ca="1" t="shared" si="35"/>
        <v/>
      </c>
      <c r="AD391" s="191" t="str">
        <f ca="1" t="shared" si="36"/>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3"/>
        <v/>
      </c>
      <c r="T392" s="232" t="str">
        <f ca="1">IF(B392="","",IF(ISERROR(MATCH($J392,SorP!$B$1:$B$6261,0)),"",INDIRECT("'SorP'!$A$"&amp;MATCH($S392&amp;$J392,SorP!C:C,0))))</f>
        <v/>
      </c>
      <c r="U392" s="233"/>
      <c r="V392" s="234" t="e">
        <f ca="1">IF(C392="",NA(),MATCH($B392&amp;$C392,'Smelter Look-up'!$J:$J,0))</f>
        <v>#N/A</v>
      </c>
      <c r="X392" s="191">
        <f ca="1" t="shared" si="32"/>
        <v>0</v>
      </c>
      <c r="AB392" s="235" t="str">
        <f ca="1" t="shared" si="34"/>
        <v/>
      </c>
      <c r="AC392" s="191" t="str">
        <f ca="1" t="shared" si="35"/>
        <v/>
      </c>
      <c r="AD392" s="191" t="str">
        <f ca="1" t="shared" si="36"/>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3"/>
        <v/>
      </c>
      <c r="T393" s="232" t="str">
        <f ca="1">IF(B393="","",IF(ISERROR(MATCH($J393,SorP!$B$1:$B$6261,0)),"",INDIRECT("'SorP'!$A$"&amp;MATCH($S393&amp;$J393,SorP!C:C,0))))</f>
        <v/>
      </c>
      <c r="U393" s="233"/>
      <c r="V393" s="234" t="e">
        <f ca="1">IF(C393="",NA(),MATCH($B393&amp;$C393,'Smelter Look-up'!$J:$J,0))</f>
        <v>#N/A</v>
      </c>
      <c r="X393" s="191">
        <f ca="1" t="shared" si="32"/>
        <v>0</v>
      </c>
      <c r="AB393" s="235" t="str">
        <f ca="1" t="shared" si="34"/>
        <v/>
      </c>
      <c r="AC393" s="191" t="str">
        <f ca="1" t="shared" si="35"/>
        <v/>
      </c>
      <c r="AD393" s="191" t="str">
        <f ca="1" t="shared" si="36"/>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3"/>
        <v/>
      </c>
      <c r="T394" s="232" t="str">
        <f ca="1">IF(B394="","",IF(ISERROR(MATCH($J394,SorP!$B$1:$B$6261,0)),"",INDIRECT("'SorP'!$A$"&amp;MATCH($S394&amp;$J394,SorP!C:C,0))))</f>
        <v/>
      </c>
      <c r="U394" s="233"/>
      <c r="V394" s="234" t="e">
        <f ca="1">IF(C394="",NA(),MATCH($B394&amp;$C394,'Smelter Look-up'!$J:$J,0))</f>
        <v>#N/A</v>
      </c>
      <c r="X394" s="191">
        <f ca="1" t="shared" si="32"/>
        <v>0</v>
      </c>
      <c r="AB394" s="235" t="str">
        <f ca="1" t="shared" si="34"/>
        <v/>
      </c>
      <c r="AC394" s="191" t="str">
        <f ca="1" t="shared" si="35"/>
        <v/>
      </c>
      <c r="AD394" s="191" t="str">
        <f ca="1" t="shared" si="36"/>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3"/>
        <v/>
      </c>
      <c r="T395" s="232" t="str">
        <f ca="1">IF(B395="","",IF(ISERROR(MATCH($J395,SorP!$B$1:$B$6261,0)),"",INDIRECT("'SorP'!$A$"&amp;MATCH($S395&amp;$J395,SorP!C:C,0))))</f>
        <v/>
      </c>
      <c r="U395" s="233"/>
      <c r="V395" s="234" t="e">
        <f ca="1">IF(C395="",NA(),MATCH($B395&amp;$C395,'Smelter Look-up'!$J:$J,0))</f>
        <v>#N/A</v>
      </c>
      <c r="X395" s="191">
        <f ca="1" t="shared" si="32"/>
        <v>0</v>
      </c>
      <c r="AB395" s="235" t="str">
        <f ca="1" t="shared" si="34"/>
        <v/>
      </c>
      <c r="AC395" s="191" t="str">
        <f ca="1" t="shared" si="35"/>
        <v/>
      </c>
      <c r="AD395" s="191" t="str">
        <f ca="1" t="shared" si="36"/>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3"/>
        <v/>
      </c>
      <c r="T396" s="232" t="str">
        <f ca="1">IF(B396="","",IF(ISERROR(MATCH($J396,SorP!$B$1:$B$6261,0)),"",INDIRECT("'SorP'!$A$"&amp;MATCH($S396&amp;$J396,SorP!C:C,0))))</f>
        <v/>
      </c>
      <c r="U396" s="233"/>
      <c r="V396" s="234" t="e">
        <f ca="1">IF(C396="",NA(),MATCH($B396&amp;$C396,'Smelter Look-up'!$J:$J,0))</f>
        <v>#N/A</v>
      </c>
      <c r="X396" s="191">
        <f ca="1" t="shared" si="32"/>
        <v>0</v>
      </c>
      <c r="AB396" s="235" t="str">
        <f ca="1" t="shared" si="34"/>
        <v/>
      </c>
      <c r="AC396" s="191" t="str">
        <f ca="1" t="shared" si="35"/>
        <v/>
      </c>
      <c r="AD396" s="191" t="str">
        <f ca="1" t="shared" si="36"/>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3"/>
        <v/>
      </c>
      <c r="T397" s="232" t="str">
        <f ca="1">IF(B397="","",IF(ISERROR(MATCH($J397,SorP!$B$1:$B$6261,0)),"",INDIRECT("'SorP'!$A$"&amp;MATCH($S397&amp;$J397,SorP!C:C,0))))</f>
        <v/>
      </c>
      <c r="U397" s="233"/>
      <c r="V397" s="234" t="e">
        <f ca="1">IF(C397="",NA(),MATCH($B397&amp;$C397,'Smelter Look-up'!$J:$J,0))</f>
        <v>#N/A</v>
      </c>
      <c r="X397" s="191">
        <f ca="1" t="shared" si="32"/>
        <v>0</v>
      </c>
      <c r="AB397" s="235" t="str">
        <f ca="1" t="shared" si="34"/>
        <v/>
      </c>
      <c r="AC397" s="191" t="str">
        <f ca="1" t="shared" si="35"/>
        <v/>
      </c>
      <c r="AD397" s="191" t="str">
        <f ca="1" t="shared" si="36"/>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3"/>
        <v/>
      </c>
      <c r="T398" s="232" t="str">
        <f ca="1">IF(B398="","",IF(ISERROR(MATCH($J398,SorP!$B$1:$B$6261,0)),"",INDIRECT("'SorP'!$A$"&amp;MATCH($S398&amp;$J398,SorP!C:C,0))))</f>
        <v/>
      </c>
      <c r="U398" s="233"/>
      <c r="V398" s="234" t="e">
        <f ca="1">IF(C398="",NA(),MATCH($B398&amp;$C398,'Smelter Look-up'!$J:$J,0))</f>
        <v>#N/A</v>
      </c>
      <c r="X398" s="191">
        <f ca="1" t="shared" si="32"/>
        <v>0</v>
      </c>
      <c r="AB398" s="235" t="str">
        <f ca="1" t="shared" si="34"/>
        <v/>
      </c>
      <c r="AC398" s="191" t="str">
        <f ca="1" t="shared" si="35"/>
        <v/>
      </c>
      <c r="AD398" s="191" t="str">
        <f ca="1" t="shared" si="36"/>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3"/>
        <v/>
      </c>
      <c r="T399" s="232" t="str">
        <f ca="1">IF(B399="","",IF(ISERROR(MATCH($J399,SorP!$B$1:$B$6261,0)),"",INDIRECT("'SorP'!$A$"&amp;MATCH($S399&amp;$J399,SorP!C:C,0))))</f>
        <v/>
      </c>
      <c r="U399" s="233"/>
      <c r="V399" s="234" t="e">
        <f ca="1">IF(C399="",NA(),MATCH($B399&amp;$C399,'Smelter Look-up'!$J:$J,0))</f>
        <v>#N/A</v>
      </c>
      <c r="X399" s="191">
        <f ca="1" t="shared" si="32"/>
        <v>0</v>
      </c>
      <c r="AB399" s="235" t="str">
        <f ca="1" t="shared" si="34"/>
        <v/>
      </c>
      <c r="AC399" s="191" t="str">
        <f ca="1" t="shared" si="35"/>
        <v/>
      </c>
      <c r="AD399" s="191" t="str">
        <f ca="1" t="shared" si="36"/>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3"/>
        <v/>
      </c>
      <c r="T400" s="232" t="str">
        <f ca="1">IF(B400="","",IF(ISERROR(MATCH($J400,SorP!$B$1:$B$6261,0)),"",INDIRECT("'SorP'!$A$"&amp;MATCH($S400&amp;$J400,SorP!C:C,0))))</f>
        <v/>
      </c>
      <c r="U400" s="233"/>
      <c r="V400" s="234" t="e">
        <f ca="1">IF(C400="",NA(),MATCH($B400&amp;$C400,'Smelter Look-up'!$J:$J,0))</f>
        <v>#N/A</v>
      </c>
      <c r="X400" s="191">
        <f ca="1" t="shared" si="32"/>
        <v>0</v>
      </c>
      <c r="AB400" s="235" t="str">
        <f ca="1" t="shared" si="34"/>
        <v/>
      </c>
      <c r="AC400" s="191" t="str">
        <f ca="1" t="shared" si="35"/>
        <v/>
      </c>
      <c r="AD400" s="191" t="str">
        <f ca="1" t="shared" si="36"/>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3"/>
        <v/>
      </c>
      <c r="T401" s="232" t="str">
        <f ca="1">IF(B401="","",IF(ISERROR(MATCH($J401,SorP!$B$1:$B$6261,0)),"",INDIRECT("'SorP'!$A$"&amp;MATCH($S401&amp;$J401,SorP!C:C,0))))</f>
        <v/>
      </c>
      <c r="U401" s="233"/>
      <c r="V401" s="234" t="e">
        <f ca="1">IF(C401="",NA(),MATCH($B401&amp;$C401,'Smelter Look-up'!$J:$J,0))</f>
        <v>#N/A</v>
      </c>
      <c r="X401" s="191">
        <f ca="1" t="shared" si="32"/>
        <v>0</v>
      </c>
      <c r="AB401" s="235" t="str">
        <f ca="1" t="shared" si="34"/>
        <v/>
      </c>
      <c r="AC401" s="191" t="str">
        <f ca="1" t="shared" si="35"/>
        <v/>
      </c>
      <c r="AD401" s="191" t="str">
        <f ca="1" t="shared" si="36"/>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3"/>
        <v/>
      </c>
      <c r="T402" s="232" t="str">
        <f ca="1">IF(B402="","",IF(ISERROR(MATCH($J402,SorP!$B$1:$B$6261,0)),"",INDIRECT("'SorP'!$A$"&amp;MATCH($S402&amp;$J402,SorP!C:C,0))))</f>
        <v/>
      </c>
      <c r="U402" s="233"/>
      <c r="V402" s="234" t="e">
        <f ca="1">IF(C402="",NA(),MATCH($B402&amp;$C402,'Smelter Look-up'!$J:$J,0))</f>
        <v>#N/A</v>
      </c>
      <c r="X402" s="191">
        <f ca="1" t="shared" si="32"/>
        <v>0</v>
      </c>
      <c r="AB402" s="235" t="str">
        <f ca="1" t="shared" si="34"/>
        <v/>
      </c>
      <c r="AC402" s="191" t="str">
        <f ca="1" t="shared" si="35"/>
        <v/>
      </c>
      <c r="AD402" s="191" t="str">
        <f ca="1" t="shared" si="36"/>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3"/>
        <v/>
      </c>
      <c r="T403" s="232" t="str">
        <f ca="1">IF(B403="","",IF(ISERROR(MATCH($J403,SorP!$B$1:$B$6261,0)),"",INDIRECT("'SorP'!$A$"&amp;MATCH($S403&amp;$J403,SorP!C:C,0))))</f>
        <v/>
      </c>
      <c r="U403" s="233"/>
      <c r="V403" s="234" t="e">
        <f ca="1">IF(C403="",NA(),MATCH($B403&amp;$C403,'Smelter Look-up'!$J:$J,0))</f>
        <v>#N/A</v>
      </c>
      <c r="X403" s="191">
        <f ca="1" t="shared" si="32"/>
        <v>0</v>
      </c>
      <c r="AB403" s="235" t="str">
        <f ca="1" t="shared" si="34"/>
        <v/>
      </c>
      <c r="AC403" s="191" t="str">
        <f ca="1" t="shared" si="35"/>
        <v/>
      </c>
      <c r="AD403" s="191" t="str">
        <f ca="1" t="shared" si="36"/>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3"/>
        <v/>
      </c>
      <c r="T404" s="232" t="str">
        <f ca="1">IF(B404="","",IF(ISERROR(MATCH($J404,SorP!$B$1:$B$6261,0)),"",INDIRECT("'SorP'!$A$"&amp;MATCH($S404&amp;$J404,SorP!C:C,0))))</f>
        <v/>
      </c>
      <c r="U404" s="233"/>
      <c r="V404" s="234" t="e">
        <f ca="1">IF(C404="",NA(),MATCH($B404&amp;$C404,'Smelter Look-up'!$J:$J,0))</f>
        <v>#N/A</v>
      </c>
      <c r="X404" s="191">
        <f ca="1" t="shared" si="32"/>
        <v>0</v>
      </c>
      <c r="AB404" s="235" t="str">
        <f ca="1" t="shared" si="34"/>
        <v/>
      </c>
      <c r="AC404" s="191" t="str">
        <f ca="1" t="shared" si="35"/>
        <v/>
      </c>
      <c r="AD404" s="191" t="str">
        <f ca="1" t="shared" si="36"/>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3"/>
        <v/>
      </c>
      <c r="T405" s="232" t="str">
        <f ca="1">IF(B405="","",IF(ISERROR(MATCH($J405,SorP!$B$1:$B$6261,0)),"",INDIRECT("'SorP'!$A$"&amp;MATCH($S405&amp;$J405,SorP!C:C,0))))</f>
        <v/>
      </c>
      <c r="U405" s="233"/>
      <c r="V405" s="234" t="e">
        <f ca="1">IF(C405="",NA(),MATCH($B405&amp;$C405,'Smelter Look-up'!$J:$J,0))</f>
        <v>#N/A</v>
      </c>
      <c r="X405" s="191">
        <f ca="1" t="shared" si="32"/>
        <v>0</v>
      </c>
      <c r="AB405" s="235" t="str">
        <f ca="1" t="shared" si="34"/>
        <v/>
      </c>
      <c r="AC405" s="191" t="str">
        <f ca="1" t="shared" si="35"/>
        <v/>
      </c>
      <c r="AD405" s="191" t="str">
        <f ca="1" t="shared" si="36"/>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3"/>
        <v/>
      </c>
      <c r="T406" s="232" t="str">
        <f ca="1">IF(B406="","",IF(ISERROR(MATCH($J406,SorP!$B$1:$B$6261,0)),"",INDIRECT("'SorP'!$A$"&amp;MATCH($S406&amp;$J406,SorP!C:C,0))))</f>
        <v/>
      </c>
      <c r="U406" s="233"/>
      <c r="V406" s="234" t="e">
        <f ca="1">IF(C406="",NA(),MATCH($B406&amp;$C406,'Smelter Look-up'!$J:$J,0))</f>
        <v>#N/A</v>
      </c>
      <c r="X406" s="191">
        <f ca="1" t="shared" si="32"/>
        <v>0</v>
      </c>
      <c r="AB406" s="235" t="str">
        <f ca="1" t="shared" si="34"/>
        <v/>
      </c>
      <c r="AC406" s="191" t="str">
        <f ca="1" t="shared" si="35"/>
        <v/>
      </c>
      <c r="AD406" s="191" t="str">
        <f ca="1" t="shared" si="36"/>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3"/>
        <v/>
      </c>
      <c r="T407" s="232" t="str">
        <f ca="1">IF(B407="","",IF(ISERROR(MATCH($J407,SorP!$B$1:$B$6261,0)),"",INDIRECT("'SorP'!$A$"&amp;MATCH($S407&amp;$J407,SorP!C:C,0))))</f>
        <v/>
      </c>
      <c r="U407" s="233"/>
      <c r="V407" s="234" t="e">
        <f ca="1">IF(C407="",NA(),MATCH($B407&amp;$C407,'Smelter Look-up'!$J:$J,0))</f>
        <v>#N/A</v>
      </c>
      <c r="X407" s="191">
        <f ca="1" t="shared" si="32"/>
        <v>0</v>
      </c>
      <c r="AB407" s="235" t="str">
        <f ca="1" t="shared" si="34"/>
        <v/>
      </c>
      <c r="AC407" s="191" t="str">
        <f ca="1" t="shared" si="35"/>
        <v/>
      </c>
      <c r="AD407" s="191" t="str">
        <f ca="1" t="shared" si="36"/>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3"/>
        <v/>
      </c>
      <c r="T408" s="232" t="str">
        <f ca="1">IF(B408="","",IF(ISERROR(MATCH($J408,SorP!$B$1:$B$6261,0)),"",INDIRECT("'SorP'!$A$"&amp;MATCH($S408&amp;$J408,SorP!C:C,0))))</f>
        <v/>
      </c>
      <c r="U408" s="233"/>
      <c r="V408" s="234" t="e">
        <f ca="1">IF(C408="",NA(),MATCH($B408&amp;$C408,'Smelter Look-up'!$J:$J,0))</f>
        <v>#N/A</v>
      </c>
      <c r="X408" s="191">
        <f ca="1" t="shared" si="32"/>
        <v>0</v>
      </c>
      <c r="AB408" s="235" t="str">
        <f ca="1" t="shared" si="34"/>
        <v/>
      </c>
      <c r="AC408" s="191" t="str">
        <f ca="1" t="shared" si="35"/>
        <v/>
      </c>
      <c r="AD408" s="191" t="str">
        <f ca="1" t="shared" si="36"/>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3"/>
        <v/>
      </c>
      <c r="T409" s="232" t="str">
        <f ca="1">IF(B409="","",IF(ISERROR(MATCH($J409,SorP!$B$1:$B$6261,0)),"",INDIRECT("'SorP'!$A$"&amp;MATCH($S409&amp;$J409,SorP!C:C,0))))</f>
        <v/>
      </c>
      <c r="U409" s="233"/>
      <c r="V409" s="234" t="e">
        <f ca="1">IF(C409="",NA(),MATCH($B409&amp;$C409,'Smelter Look-up'!$J:$J,0))</f>
        <v>#N/A</v>
      </c>
      <c r="X409" s="191">
        <f ca="1" t="shared" si="32"/>
        <v>0</v>
      </c>
      <c r="AB409" s="235" t="str">
        <f ca="1" t="shared" si="34"/>
        <v/>
      </c>
      <c r="AC409" s="191" t="str">
        <f ca="1" t="shared" si="35"/>
        <v/>
      </c>
      <c r="AD409" s="191" t="str">
        <f ca="1" t="shared" si="36"/>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3"/>
        <v/>
      </c>
      <c r="T410" s="232" t="str">
        <f ca="1">IF(B410="","",IF(ISERROR(MATCH($J410,SorP!$B$1:$B$6261,0)),"",INDIRECT("'SorP'!$A$"&amp;MATCH($S410&amp;$J410,SorP!C:C,0))))</f>
        <v/>
      </c>
      <c r="U410" s="233"/>
      <c r="V410" s="234" t="e">
        <f ca="1">IF(C410="",NA(),MATCH($B410&amp;$C410,'Smelter Look-up'!$J:$J,0))</f>
        <v>#N/A</v>
      </c>
      <c r="X410" s="191">
        <f ca="1" t="shared" si="32"/>
        <v>0</v>
      </c>
      <c r="AB410" s="235" t="str">
        <f ca="1" t="shared" si="34"/>
        <v/>
      </c>
      <c r="AC410" s="191" t="str">
        <f ca="1" t="shared" si="35"/>
        <v/>
      </c>
      <c r="AD410" s="191" t="str">
        <f ca="1" t="shared" si="36"/>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3"/>
        <v/>
      </c>
      <c r="T411" s="232" t="str">
        <f ca="1">IF(B411="","",IF(ISERROR(MATCH($J411,SorP!$B$1:$B$6261,0)),"",INDIRECT("'SorP'!$A$"&amp;MATCH($S411&amp;$J411,SorP!C:C,0))))</f>
        <v/>
      </c>
      <c r="U411" s="233"/>
      <c r="V411" s="234" t="e">
        <f ca="1">IF(C411="",NA(),MATCH($B411&amp;$C411,'Smelter Look-up'!$J:$J,0))</f>
        <v>#N/A</v>
      </c>
      <c r="X411" s="191">
        <f ca="1" t="shared" si="32"/>
        <v>0</v>
      </c>
      <c r="AB411" s="235" t="str">
        <f ca="1" t="shared" si="34"/>
        <v/>
      </c>
      <c r="AC411" s="191" t="str">
        <f ca="1" t="shared" si="35"/>
        <v/>
      </c>
      <c r="AD411" s="191" t="str">
        <f ca="1" t="shared" si="36"/>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3"/>
        <v/>
      </c>
      <c r="T412" s="232" t="str">
        <f ca="1">IF(B412="","",IF(ISERROR(MATCH($J412,SorP!$B$1:$B$6261,0)),"",INDIRECT("'SorP'!$A$"&amp;MATCH($S412&amp;$J412,SorP!C:C,0))))</f>
        <v/>
      </c>
      <c r="U412" s="233"/>
      <c r="V412" s="234" t="e">
        <f ca="1">IF(C412="",NA(),MATCH($B412&amp;$C412,'Smelter Look-up'!$J:$J,0))</f>
        <v>#N/A</v>
      </c>
      <c r="X412" s="191">
        <f ca="1" t="shared" si="32"/>
        <v>0</v>
      </c>
      <c r="AB412" s="235" t="str">
        <f ca="1" t="shared" si="34"/>
        <v/>
      </c>
      <c r="AC412" s="191" t="str">
        <f ca="1" t="shared" si="35"/>
        <v/>
      </c>
      <c r="AD412" s="191" t="str">
        <f ca="1" t="shared" si="36"/>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3"/>
        <v/>
      </c>
      <c r="T413" s="232" t="str">
        <f ca="1">IF(B413="","",IF(ISERROR(MATCH($J413,SorP!$B$1:$B$6261,0)),"",INDIRECT("'SorP'!$A$"&amp;MATCH($S413&amp;$J413,SorP!C:C,0))))</f>
        <v/>
      </c>
      <c r="U413" s="233"/>
      <c r="V413" s="234" t="e">
        <f ca="1">IF(C413="",NA(),MATCH($B413&amp;$C413,'Smelter Look-up'!$J:$J,0))</f>
        <v>#N/A</v>
      </c>
      <c r="X413" s="191">
        <f ca="1" t="shared" si="32"/>
        <v>0</v>
      </c>
      <c r="AB413" s="235" t="str">
        <f ca="1" t="shared" si="34"/>
        <v/>
      </c>
      <c r="AC413" s="191" t="str">
        <f ca="1" t="shared" si="35"/>
        <v/>
      </c>
      <c r="AD413" s="191" t="str">
        <f ca="1" t="shared" si="36"/>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3"/>
        <v/>
      </c>
      <c r="T414" s="232" t="str">
        <f ca="1">IF(B414="","",IF(ISERROR(MATCH($J414,SorP!$B$1:$B$6261,0)),"",INDIRECT("'SorP'!$A$"&amp;MATCH($S414&amp;$J414,SorP!C:C,0))))</f>
        <v/>
      </c>
      <c r="U414" s="233"/>
      <c r="V414" s="234" t="e">
        <f ca="1">IF(C414="",NA(),MATCH($B414&amp;$C414,'Smelter Look-up'!$J:$J,0))</f>
        <v>#N/A</v>
      </c>
      <c r="X414" s="191">
        <f ca="1" t="shared" si="32"/>
        <v>0</v>
      </c>
      <c r="AB414" s="235" t="str">
        <f ca="1" t="shared" si="34"/>
        <v/>
      </c>
      <c r="AC414" s="191" t="str">
        <f ca="1" t="shared" si="35"/>
        <v/>
      </c>
      <c r="AD414" s="191" t="str">
        <f ca="1" t="shared" si="36"/>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3"/>
        <v/>
      </c>
      <c r="T415" s="232" t="str">
        <f ca="1">IF(B415="","",IF(ISERROR(MATCH($J415,SorP!$B$1:$B$6261,0)),"",INDIRECT("'SorP'!$A$"&amp;MATCH($S415&amp;$J415,SorP!C:C,0))))</f>
        <v/>
      </c>
      <c r="U415" s="233"/>
      <c r="V415" s="234" t="e">
        <f ca="1">IF(C415="",NA(),MATCH($B415&amp;$C415,'Smelter Look-up'!$J:$J,0))</f>
        <v>#N/A</v>
      </c>
      <c r="X415" s="191">
        <f ca="1" t="shared" si="32"/>
        <v>0</v>
      </c>
      <c r="AB415" s="235" t="str">
        <f ca="1" t="shared" si="34"/>
        <v/>
      </c>
      <c r="AC415" s="191" t="str">
        <f ca="1" t="shared" si="35"/>
        <v/>
      </c>
      <c r="AD415" s="191" t="str">
        <f ca="1" t="shared" si="36"/>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3"/>
        <v/>
      </c>
      <c r="T416" s="232" t="str">
        <f ca="1">IF(B416="","",IF(ISERROR(MATCH($J416,SorP!$B$1:$B$6261,0)),"",INDIRECT("'SorP'!$A$"&amp;MATCH($S416&amp;$J416,SorP!C:C,0))))</f>
        <v/>
      </c>
      <c r="U416" s="233"/>
      <c r="V416" s="234" t="e">
        <f ca="1">IF(C416="",NA(),MATCH($B416&amp;$C416,'Smelter Look-up'!$J:$J,0))</f>
        <v>#N/A</v>
      </c>
      <c r="X416" s="191">
        <f ca="1" t="shared" si="32"/>
        <v>0</v>
      </c>
      <c r="AB416" s="235" t="str">
        <f ca="1" t="shared" si="34"/>
        <v/>
      </c>
      <c r="AC416" s="191" t="str">
        <f ca="1" t="shared" si="35"/>
        <v/>
      </c>
      <c r="AD416" s="191" t="str">
        <f ca="1" t="shared" si="36"/>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3"/>
        <v/>
      </c>
      <c r="T417" s="232" t="str">
        <f ca="1">IF(B417="","",IF(ISERROR(MATCH($J417,SorP!$B$1:$B$6261,0)),"",INDIRECT("'SorP'!$A$"&amp;MATCH($S417&amp;$J417,SorP!C:C,0))))</f>
        <v/>
      </c>
      <c r="U417" s="233"/>
      <c r="V417" s="234" t="e">
        <f ca="1">IF(C417="",NA(),MATCH($B417&amp;$C417,'Smelter Look-up'!$J:$J,0))</f>
        <v>#N/A</v>
      </c>
      <c r="X417" s="191">
        <f ca="1" t="shared" si="32"/>
        <v>0</v>
      </c>
      <c r="AB417" s="235" t="str">
        <f ca="1" t="shared" si="34"/>
        <v/>
      </c>
      <c r="AC417" s="191" t="str">
        <f ca="1" t="shared" si="35"/>
        <v/>
      </c>
      <c r="AD417" s="191" t="str">
        <f ca="1" t="shared" si="36"/>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3"/>
        <v/>
      </c>
      <c r="T418" s="232" t="str">
        <f ca="1">IF(B418="","",IF(ISERROR(MATCH($J418,SorP!$B$1:$B$6261,0)),"",INDIRECT("'SorP'!$A$"&amp;MATCH($S418&amp;$J418,SorP!C:C,0))))</f>
        <v/>
      </c>
      <c r="U418" s="233"/>
      <c r="V418" s="234" t="e">
        <f ca="1">IF(C418="",NA(),MATCH($B418&amp;$C418,'Smelter Look-up'!$J:$J,0))</f>
        <v>#N/A</v>
      </c>
      <c r="X418" s="191">
        <f ca="1" t="shared" si="32"/>
        <v>0</v>
      </c>
      <c r="AB418" s="235" t="str">
        <f ca="1" t="shared" si="34"/>
        <v/>
      </c>
      <c r="AC418" s="191" t="str">
        <f ca="1" t="shared" si="35"/>
        <v/>
      </c>
      <c r="AD418" s="191" t="str">
        <f ca="1" t="shared" si="36"/>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3"/>
        <v/>
      </c>
      <c r="T419" s="232" t="str">
        <f ca="1">IF(B419="","",IF(ISERROR(MATCH($J419,SorP!$B$1:$B$6261,0)),"",INDIRECT("'SorP'!$A$"&amp;MATCH($S419&amp;$J419,SorP!C:C,0))))</f>
        <v/>
      </c>
      <c r="U419" s="233"/>
      <c r="V419" s="234" t="e">
        <f ca="1">IF(C419="",NA(),MATCH($B419&amp;$C419,'Smelter Look-up'!$J:$J,0))</f>
        <v>#N/A</v>
      </c>
      <c r="X419" s="191">
        <f ca="1" t="shared" si="32"/>
        <v>0</v>
      </c>
      <c r="AB419" s="235" t="str">
        <f ca="1" t="shared" si="34"/>
        <v/>
      </c>
      <c r="AC419" s="191" t="str">
        <f ca="1" t="shared" si="35"/>
        <v/>
      </c>
      <c r="AD419" s="191" t="str">
        <f ca="1" t="shared" si="36"/>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3"/>
        <v/>
      </c>
      <c r="T420" s="232" t="str">
        <f ca="1">IF(B420="","",IF(ISERROR(MATCH($J420,SorP!$B$1:$B$6261,0)),"",INDIRECT("'SorP'!$A$"&amp;MATCH($S420&amp;$J420,SorP!C:C,0))))</f>
        <v/>
      </c>
      <c r="U420" s="233"/>
      <c r="V420" s="234" t="e">
        <f ca="1">IF(C420="",NA(),MATCH($B420&amp;$C420,'Smelter Look-up'!$J:$J,0))</f>
        <v>#N/A</v>
      </c>
      <c r="X420" s="191">
        <f ca="1" t="shared" si="32"/>
        <v>0</v>
      </c>
      <c r="AB420" s="235" t="str">
        <f ca="1" t="shared" si="34"/>
        <v/>
      </c>
      <c r="AC420" s="191" t="str">
        <f ca="1" t="shared" si="35"/>
        <v/>
      </c>
      <c r="AD420" s="191" t="str">
        <f ca="1" t="shared" si="36"/>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3"/>
        <v/>
      </c>
      <c r="T421" s="232" t="str">
        <f ca="1">IF(B421="","",IF(ISERROR(MATCH($J421,SorP!$B$1:$B$6261,0)),"",INDIRECT("'SorP'!$A$"&amp;MATCH($S421&amp;$J421,SorP!C:C,0))))</f>
        <v/>
      </c>
      <c r="U421" s="233"/>
      <c r="V421" s="234" t="e">
        <f ca="1">IF(C421="",NA(),MATCH($B421&amp;$C421,'Smelter Look-up'!$J:$J,0))</f>
        <v>#N/A</v>
      </c>
      <c r="X421" s="191">
        <f ca="1" t="shared" si="32"/>
        <v>0</v>
      </c>
      <c r="AB421" s="235" t="str">
        <f ca="1" t="shared" si="34"/>
        <v/>
      </c>
      <c r="AC421" s="191" t="str">
        <f ca="1" t="shared" si="35"/>
        <v/>
      </c>
      <c r="AD421" s="191" t="str">
        <f ca="1" t="shared" si="36"/>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3"/>
        <v/>
      </c>
      <c r="T422" s="232" t="str">
        <f ca="1">IF(B422="","",IF(ISERROR(MATCH($J422,SorP!$B$1:$B$6261,0)),"",INDIRECT("'SorP'!$A$"&amp;MATCH($S422&amp;$J422,SorP!C:C,0))))</f>
        <v/>
      </c>
      <c r="U422" s="233"/>
      <c r="V422" s="234" t="e">
        <f ca="1">IF(C422="",NA(),MATCH($B422&amp;$C422,'Smelter Look-up'!$J:$J,0))</f>
        <v>#N/A</v>
      </c>
      <c r="X422" s="191">
        <f ca="1" t="shared" si="32"/>
        <v>0</v>
      </c>
      <c r="AB422" s="235" t="str">
        <f ca="1" t="shared" si="34"/>
        <v/>
      </c>
      <c r="AC422" s="191" t="str">
        <f ca="1" t="shared" si="35"/>
        <v/>
      </c>
      <c r="AD422" s="191" t="str">
        <f ca="1" t="shared" si="36"/>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3"/>
        <v/>
      </c>
      <c r="T423" s="232" t="str">
        <f ca="1">IF(B423="","",IF(ISERROR(MATCH($J423,SorP!$B$1:$B$6261,0)),"",INDIRECT("'SorP'!$A$"&amp;MATCH($S423&amp;$J423,SorP!C:C,0))))</f>
        <v/>
      </c>
      <c r="U423" s="233"/>
      <c r="V423" s="234" t="e">
        <f ca="1">IF(C423="",NA(),MATCH($B423&amp;$C423,'Smelter Look-up'!$J:$J,0))</f>
        <v>#N/A</v>
      </c>
      <c r="X423" s="191">
        <f ca="1" t="shared" si="32"/>
        <v>0</v>
      </c>
      <c r="AB423" s="235" t="str">
        <f ca="1" t="shared" si="34"/>
        <v/>
      </c>
      <c r="AC423" s="191" t="str">
        <f ca="1" t="shared" si="35"/>
        <v/>
      </c>
      <c r="AD423" s="191" t="str">
        <f ca="1" t="shared" si="36"/>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3"/>
        <v/>
      </c>
      <c r="T424" s="232" t="str">
        <f ca="1">IF(B424="","",IF(ISERROR(MATCH($J424,SorP!$B$1:$B$6261,0)),"",INDIRECT("'SorP'!$A$"&amp;MATCH($S424&amp;$J424,SorP!C:C,0))))</f>
        <v/>
      </c>
      <c r="U424" s="233"/>
      <c r="V424" s="234" t="e">
        <f ca="1">IF(C424="",NA(),MATCH($B424&amp;$C424,'Smelter Look-up'!$J:$J,0))</f>
        <v>#N/A</v>
      </c>
      <c r="X424" s="191">
        <f ca="1" t="shared" si="32"/>
        <v>0</v>
      </c>
      <c r="AB424" s="235" t="str">
        <f ca="1" t="shared" si="34"/>
        <v/>
      </c>
      <c r="AC424" s="191" t="str">
        <f ca="1" t="shared" si="35"/>
        <v/>
      </c>
      <c r="AD424" s="191" t="str">
        <f ca="1" t="shared" si="36"/>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3"/>
        <v/>
      </c>
      <c r="T425" s="232" t="str">
        <f ca="1">IF(B425="","",IF(ISERROR(MATCH($J425,SorP!$B$1:$B$6261,0)),"",INDIRECT("'SorP'!$A$"&amp;MATCH($S425&amp;$J425,SorP!C:C,0))))</f>
        <v/>
      </c>
      <c r="U425" s="233"/>
      <c r="V425" s="234" t="e">
        <f ca="1">IF(C425="",NA(),MATCH($B425&amp;$C425,'Smelter Look-up'!$J:$J,0))</f>
        <v>#N/A</v>
      </c>
      <c r="X425" s="191">
        <f ca="1" t="shared" si="32"/>
        <v>0</v>
      </c>
      <c r="AB425" s="235" t="str">
        <f ca="1" t="shared" si="34"/>
        <v/>
      </c>
      <c r="AC425" s="191" t="str">
        <f ca="1" t="shared" si="35"/>
        <v/>
      </c>
      <c r="AD425" s="191" t="str">
        <f ca="1" t="shared" si="36"/>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3"/>
        <v/>
      </c>
      <c r="T426" s="232" t="str">
        <f ca="1">IF(B426="","",IF(ISERROR(MATCH($J426,SorP!$B$1:$B$6261,0)),"",INDIRECT("'SorP'!$A$"&amp;MATCH($S426&amp;$J426,SorP!C:C,0))))</f>
        <v/>
      </c>
      <c r="U426" s="233"/>
      <c r="V426" s="234" t="e">
        <f ca="1">IF(C426="",NA(),MATCH($B426&amp;$C426,'Smelter Look-up'!$J:$J,0))</f>
        <v>#N/A</v>
      </c>
      <c r="X426" s="191">
        <f ca="1" t="shared" si="32"/>
        <v>0</v>
      </c>
      <c r="AB426" s="235" t="str">
        <f ca="1" t="shared" si="34"/>
        <v/>
      </c>
      <c r="AC426" s="191" t="str">
        <f ca="1" t="shared" si="35"/>
        <v/>
      </c>
      <c r="AD426" s="191" t="str">
        <f ca="1" t="shared" si="36"/>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3"/>
        <v/>
      </c>
      <c r="T427" s="232" t="str">
        <f ca="1">IF(B427="","",IF(ISERROR(MATCH($J427,SorP!$B$1:$B$6261,0)),"",INDIRECT("'SorP'!$A$"&amp;MATCH($S427&amp;$J427,SorP!C:C,0))))</f>
        <v/>
      </c>
      <c r="U427" s="233"/>
      <c r="V427" s="234" t="e">
        <f ca="1">IF(C427="",NA(),MATCH($B427&amp;$C427,'Smelter Look-up'!$J:$J,0))</f>
        <v>#N/A</v>
      </c>
      <c r="X427" s="191">
        <f ca="1" t="shared" si="32"/>
        <v>0</v>
      </c>
      <c r="AB427" s="235" t="str">
        <f ca="1" t="shared" si="34"/>
        <v/>
      </c>
      <c r="AC427" s="191" t="str">
        <f ca="1" t="shared" si="35"/>
        <v/>
      </c>
      <c r="AD427" s="191" t="str">
        <f ca="1" t="shared" si="36"/>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3"/>
        <v/>
      </c>
      <c r="T428" s="232" t="str">
        <f ca="1">IF(B428="","",IF(ISERROR(MATCH($J428,SorP!$B$1:$B$6261,0)),"",INDIRECT("'SorP'!$A$"&amp;MATCH($S428&amp;$J428,SorP!C:C,0))))</f>
        <v/>
      </c>
      <c r="U428" s="233"/>
      <c r="V428" s="234" t="e">
        <f ca="1">IF(C428="",NA(),MATCH($B428&amp;$C428,'Smelter Look-up'!$J:$J,0))</f>
        <v>#N/A</v>
      </c>
      <c r="X428" s="191">
        <f ca="1" t="shared" si="32"/>
        <v>0</v>
      </c>
      <c r="AB428" s="235" t="str">
        <f ca="1" t="shared" si="34"/>
        <v/>
      </c>
      <c r="AC428" s="191" t="str">
        <f ca="1" t="shared" si="35"/>
        <v/>
      </c>
      <c r="AD428" s="191" t="str">
        <f ca="1" t="shared" si="36"/>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3"/>
        <v/>
      </c>
      <c r="T429" s="232" t="str">
        <f ca="1">IF(B429="","",IF(ISERROR(MATCH($J429,SorP!$B$1:$B$6261,0)),"",INDIRECT("'SorP'!$A$"&amp;MATCH($S429&amp;$J429,SorP!C:C,0))))</f>
        <v/>
      </c>
      <c r="U429" s="233"/>
      <c r="V429" s="234" t="e">
        <f ca="1">IF(C429="",NA(),MATCH($B429&amp;$C429,'Smelter Look-up'!$J:$J,0))</f>
        <v>#N/A</v>
      </c>
      <c r="X429" s="191">
        <f ca="1" t="shared" si="32"/>
        <v>0</v>
      </c>
      <c r="AB429" s="235" t="str">
        <f ca="1" t="shared" si="34"/>
        <v/>
      </c>
      <c r="AC429" s="191" t="str">
        <f ca="1" t="shared" si="35"/>
        <v/>
      </c>
      <c r="AD429" s="191" t="str">
        <f ca="1" t="shared" si="36"/>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3"/>
        <v/>
      </c>
      <c r="T430" s="232" t="str">
        <f ca="1">IF(B430="","",IF(ISERROR(MATCH($J430,SorP!$B$1:$B$6261,0)),"",INDIRECT("'SorP'!$A$"&amp;MATCH($S430&amp;$J430,SorP!C:C,0))))</f>
        <v/>
      </c>
      <c r="U430" s="233"/>
      <c r="V430" s="234" t="e">
        <f ca="1">IF(C430="",NA(),MATCH($B430&amp;$C430,'Smelter Look-up'!$J:$J,0))</f>
        <v>#N/A</v>
      </c>
      <c r="X430" s="191">
        <f ca="1" t="shared" si="32"/>
        <v>0</v>
      </c>
      <c r="AB430" s="235" t="str">
        <f ca="1" t="shared" si="34"/>
        <v/>
      </c>
      <c r="AC430" s="191" t="str">
        <f ca="1" t="shared" si="35"/>
        <v/>
      </c>
      <c r="AD430" s="191" t="str">
        <f ca="1" t="shared" si="36"/>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3"/>
        <v/>
      </c>
      <c r="T431" s="232" t="str">
        <f ca="1">IF(B431="","",IF(ISERROR(MATCH($J431,SorP!$B$1:$B$6261,0)),"",INDIRECT("'SorP'!$A$"&amp;MATCH($S431&amp;$J431,SorP!C:C,0))))</f>
        <v/>
      </c>
      <c r="U431" s="233"/>
      <c r="V431" s="234" t="e">
        <f ca="1">IF(C431="",NA(),MATCH($B431&amp;$C431,'Smelter Look-up'!$J:$J,0))</f>
        <v>#N/A</v>
      </c>
      <c r="X431" s="191">
        <f ca="1" t="shared" si="32"/>
        <v>0</v>
      </c>
      <c r="AB431" s="235" t="str">
        <f ca="1" t="shared" si="34"/>
        <v/>
      </c>
      <c r="AC431" s="191" t="str">
        <f ca="1" t="shared" si="35"/>
        <v/>
      </c>
      <c r="AD431" s="191" t="str">
        <f ca="1" t="shared" si="36"/>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3"/>
        <v/>
      </c>
      <c r="T432" s="232" t="str">
        <f ca="1">IF(B432="","",IF(ISERROR(MATCH($J432,SorP!$B$1:$B$6261,0)),"",INDIRECT("'SorP'!$A$"&amp;MATCH($S432&amp;$J432,SorP!C:C,0))))</f>
        <v/>
      </c>
      <c r="U432" s="233"/>
      <c r="V432" s="234" t="e">
        <f ca="1">IF(C432="",NA(),MATCH($B432&amp;$C432,'Smelter Look-up'!$J:$J,0))</f>
        <v>#N/A</v>
      </c>
      <c r="X432" s="191">
        <f ca="1" t="shared" si="32"/>
        <v>0</v>
      </c>
      <c r="AB432" s="235" t="str">
        <f ca="1" t="shared" si="34"/>
        <v/>
      </c>
      <c r="AC432" s="191" t="str">
        <f ca="1" t="shared" si="35"/>
        <v/>
      </c>
      <c r="AD432" s="191" t="str">
        <f ca="1" t="shared" si="36"/>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3"/>
        <v/>
      </c>
      <c r="T433" s="232" t="str">
        <f ca="1">IF(B433="","",IF(ISERROR(MATCH($J433,SorP!$B$1:$B$6261,0)),"",INDIRECT("'SorP'!$A$"&amp;MATCH($S433&amp;$J433,SorP!C:C,0))))</f>
        <v/>
      </c>
      <c r="U433" s="233"/>
      <c r="V433" s="234" t="e">
        <f ca="1">IF(C433="",NA(),MATCH($B433&amp;$C433,'Smelter Look-up'!$J:$J,0))</f>
        <v>#N/A</v>
      </c>
      <c r="X433" s="191">
        <f ca="1" t="shared" si="32"/>
        <v>0</v>
      </c>
      <c r="AB433" s="235" t="str">
        <f ca="1" t="shared" si="34"/>
        <v/>
      </c>
      <c r="AC433" s="191" t="str">
        <f ca="1" t="shared" si="35"/>
        <v/>
      </c>
      <c r="AD433" s="191" t="str">
        <f ca="1" t="shared" si="36"/>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3"/>
        <v/>
      </c>
      <c r="T434" s="232" t="str">
        <f ca="1">IF(B434="","",IF(ISERROR(MATCH($J434,SorP!$B$1:$B$6261,0)),"",INDIRECT("'SorP'!$A$"&amp;MATCH($S434&amp;$J434,SorP!C:C,0))))</f>
        <v/>
      </c>
      <c r="U434" s="233"/>
      <c r="V434" s="234" t="e">
        <f ca="1">IF(C434="",NA(),MATCH($B434&amp;$C434,'Smelter Look-up'!$J:$J,0))</f>
        <v>#N/A</v>
      </c>
      <c r="X434" s="191">
        <f ca="1" t="shared" si="32"/>
        <v>0</v>
      </c>
      <c r="AB434" s="235" t="str">
        <f ca="1" t="shared" si="34"/>
        <v/>
      </c>
      <c r="AC434" s="191" t="str">
        <f ca="1" t="shared" si="35"/>
        <v/>
      </c>
      <c r="AD434" s="191" t="str">
        <f ca="1" t="shared" si="36"/>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3"/>
        <v/>
      </c>
      <c r="T435" s="232" t="str">
        <f ca="1">IF(B435="","",IF(ISERROR(MATCH($J435,SorP!$B$1:$B$6261,0)),"",INDIRECT("'SorP'!$A$"&amp;MATCH($S435&amp;$J435,SorP!C:C,0))))</f>
        <v/>
      </c>
      <c r="U435" s="233"/>
      <c r="V435" s="234" t="e">
        <f ca="1">IF(C435="",NA(),MATCH($B435&amp;$C435,'Smelter Look-up'!$J:$J,0))</f>
        <v>#N/A</v>
      </c>
      <c r="X435" s="191">
        <f ca="1" t="shared" si="32"/>
        <v>0</v>
      </c>
      <c r="AB435" s="235" t="str">
        <f ca="1" t="shared" si="34"/>
        <v/>
      </c>
      <c r="AC435" s="191" t="str">
        <f ca="1" t="shared" si="35"/>
        <v/>
      </c>
      <c r="AD435" s="191" t="str">
        <f ca="1" t="shared" si="36"/>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3"/>
        <v/>
      </c>
      <c r="T436" s="232" t="str">
        <f ca="1">IF(B436="","",IF(ISERROR(MATCH($J436,SorP!$B$1:$B$6261,0)),"",INDIRECT("'SorP'!$A$"&amp;MATCH($S436&amp;$J436,SorP!C:C,0))))</f>
        <v/>
      </c>
      <c r="U436" s="233"/>
      <c r="V436" s="234" t="e">
        <f ca="1">IF(C436="",NA(),MATCH($B436&amp;$C436,'Smelter Look-up'!$J:$J,0))</f>
        <v>#N/A</v>
      </c>
      <c r="X436" s="191">
        <f ca="1" t="shared" si="32"/>
        <v>0</v>
      </c>
      <c r="AB436" s="235" t="str">
        <f ca="1" t="shared" si="34"/>
        <v/>
      </c>
      <c r="AC436" s="191" t="str">
        <f ca="1" t="shared" si="35"/>
        <v/>
      </c>
      <c r="AD436" s="191" t="str">
        <f ca="1" t="shared" si="36"/>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3"/>
        <v/>
      </c>
      <c r="T437" s="232" t="str">
        <f ca="1">IF(B437="","",IF(ISERROR(MATCH($J437,SorP!$B$1:$B$6261,0)),"",INDIRECT("'SorP'!$A$"&amp;MATCH($S437&amp;$J437,SorP!C:C,0))))</f>
        <v/>
      </c>
      <c r="U437" s="233"/>
      <c r="V437" s="234" t="e">
        <f ca="1">IF(C437="",NA(),MATCH($B437&amp;$C437,'Smelter Look-up'!$J:$J,0))</f>
        <v>#N/A</v>
      </c>
      <c r="X437" s="191">
        <f ca="1" t="shared" si="32"/>
        <v>0</v>
      </c>
      <c r="AB437" s="235" t="str">
        <f ca="1" t="shared" si="34"/>
        <v/>
      </c>
      <c r="AC437" s="191" t="str">
        <f ca="1" t="shared" si="35"/>
        <v/>
      </c>
      <c r="AD437" s="191" t="str">
        <f ca="1" t="shared" si="36"/>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3"/>
        <v/>
      </c>
      <c r="T438" s="232" t="str">
        <f ca="1">IF(B438="","",IF(ISERROR(MATCH($J438,SorP!$B$1:$B$6261,0)),"",INDIRECT("'SorP'!$A$"&amp;MATCH($S438&amp;$J438,SorP!C:C,0))))</f>
        <v/>
      </c>
      <c r="U438" s="233"/>
      <c r="V438" s="234" t="e">
        <f ca="1">IF(C438="",NA(),MATCH($B438&amp;$C438,'Smelter Look-up'!$J:$J,0))</f>
        <v>#N/A</v>
      </c>
      <c r="X438" s="191">
        <f ca="1" t="shared" si="32"/>
        <v>0</v>
      </c>
      <c r="AB438" s="235" t="str">
        <f ca="1" t="shared" si="34"/>
        <v/>
      </c>
      <c r="AC438" s="191" t="str">
        <f ca="1" t="shared" si="35"/>
        <v/>
      </c>
      <c r="AD438" s="191" t="str">
        <f ca="1" t="shared" si="36"/>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3"/>
        <v/>
      </c>
      <c r="T439" s="232" t="str">
        <f ca="1">IF(B439="","",IF(ISERROR(MATCH($J439,SorP!$B$1:$B$6261,0)),"",INDIRECT("'SorP'!$A$"&amp;MATCH($S439&amp;$J439,SorP!C:C,0))))</f>
        <v/>
      </c>
      <c r="U439" s="233"/>
      <c r="V439" s="234" t="e">
        <f ca="1">IF(C439="",NA(),MATCH($B439&amp;$C439,'Smelter Look-up'!$J:$J,0))</f>
        <v>#N/A</v>
      </c>
      <c r="X439" s="191">
        <f ca="1" t="shared" si="32"/>
        <v>0</v>
      </c>
      <c r="AB439" s="235" t="str">
        <f ca="1" t="shared" si="34"/>
        <v/>
      </c>
      <c r="AC439" s="191" t="str">
        <f ca="1" t="shared" si="35"/>
        <v/>
      </c>
      <c r="AD439" s="191" t="str">
        <f ca="1" t="shared" si="36"/>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3"/>
        <v/>
      </c>
      <c r="T440" s="232" t="str">
        <f ca="1">IF(B440="","",IF(ISERROR(MATCH($J440,SorP!$B$1:$B$6261,0)),"",INDIRECT("'SorP'!$A$"&amp;MATCH($S440&amp;$J440,SorP!C:C,0))))</f>
        <v/>
      </c>
      <c r="U440" s="233"/>
      <c r="V440" s="234" t="e">
        <f ca="1">IF(C440="",NA(),MATCH($B440&amp;$C440,'Smelter Look-up'!$J:$J,0))</f>
        <v>#N/A</v>
      </c>
      <c r="X440" s="191">
        <f ca="1" t="shared" si="32"/>
        <v>0</v>
      </c>
      <c r="AB440" s="235" t="str">
        <f ca="1" t="shared" si="34"/>
        <v/>
      </c>
      <c r="AC440" s="191" t="str">
        <f ca="1" t="shared" si="35"/>
        <v/>
      </c>
      <c r="AD440" s="191" t="str">
        <f ca="1" t="shared" si="36"/>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3"/>
        <v/>
      </c>
      <c r="T441" s="232" t="str">
        <f ca="1">IF(B441="","",IF(ISERROR(MATCH($J441,SorP!$B$1:$B$6261,0)),"",INDIRECT("'SorP'!$A$"&amp;MATCH($S441&amp;$J441,SorP!C:C,0))))</f>
        <v/>
      </c>
      <c r="U441" s="233"/>
      <c r="V441" s="234" t="e">
        <f ca="1">IF(C441="",NA(),MATCH($B441&amp;$C441,'Smelter Look-up'!$J:$J,0))</f>
        <v>#N/A</v>
      </c>
      <c r="X441" s="191">
        <f ca="1" t="shared" si="32"/>
        <v>0</v>
      </c>
      <c r="AB441" s="235" t="str">
        <f ca="1" t="shared" si="34"/>
        <v/>
      </c>
      <c r="AC441" s="191" t="str">
        <f ca="1" t="shared" si="35"/>
        <v/>
      </c>
      <c r="AD441" s="191" t="str">
        <f ca="1" t="shared" si="36"/>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3"/>
        <v/>
      </c>
      <c r="T442" s="232" t="str">
        <f ca="1">IF(B442="","",IF(ISERROR(MATCH($J442,SorP!$B$1:$B$6261,0)),"",INDIRECT("'SorP'!$A$"&amp;MATCH($S442&amp;$J442,SorP!C:C,0))))</f>
        <v/>
      </c>
      <c r="U442" s="233"/>
      <c r="V442" s="234" t="e">
        <f ca="1">IF(C442="",NA(),MATCH($B442&amp;$C442,'Smelter Look-up'!$J:$J,0))</f>
        <v>#N/A</v>
      </c>
      <c r="X442" s="191">
        <f ca="1" t="shared" si="32"/>
        <v>0</v>
      </c>
      <c r="AB442" s="235" t="str">
        <f ca="1" t="shared" si="34"/>
        <v/>
      </c>
      <c r="AC442" s="191" t="str">
        <f ca="1" t="shared" si="35"/>
        <v/>
      </c>
      <c r="AD442" s="191" t="str">
        <f ca="1" t="shared" si="36"/>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3"/>
        <v/>
      </c>
      <c r="T443" s="232" t="str">
        <f ca="1">IF(B443="","",IF(ISERROR(MATCH($J443,SorP!$B$1:$B$6261,0)),"",INDIRECT("'SorP'!$A$"&amp;MATCH($S443&amp;$J443,SorP!C:C,0))))</f>
        <v/>
      </c>
      <c r="U443" s="233"/>
      <c r="V443" s="234" t="e">
        <f ca="1">IF(C443="",NA(),MATCH($B443&amp;$C443,'Smelter Look-up'!$J:$J,0))</f>
        <v>#N/A</v>
      </c>
      <c r="X443" s="191">
        <f ca="1" t="shared" si="32"/>
        <v>0</v>
      </c>
      <c r="AB443" s="235" t="str">
        <f ca="1" t="shared" si="34"/>
        <v/>
      </c>
      <c r="AC443" s="191" t="str">
        <f ca="1" t="shared" si="35"/>
        <v/>
      </c>
      <c r="AD443" s="191" t="str">
        <f ca="1" t="shared" si="36"/>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si="33"/>
        <v/>
      </c>
      <c r="T444" s="232" t="str">
        <f ca="1">IF(B444="","",IF(ISERROR(MATCH($J444,SorP!$B$1:$B$6261,0)),"",INDIRECT("'SorP'!$A$"&amp;MATCH($S444&amp;$J444,SorP!C:C,0))))</f>
        <v/>
      </c>
      <c r="U444" s="233"/>
      <c r="V444" s="234" t="e">
        <f ca="1">IF(C444="",NA(),MATCH($B444&amp;$C444,'Smelter Look-up'!$J:$J,0))</f>
        <v>#N/A</v>
      </c>
      <c r="X444" s="191">
        <f ca="1" t="shared" si="32"/>
        <v>0</v>
      </c>
      <c r="AB444" s="235" t="str">
        <f ca="1" t="shared" si="34"/>
        <v/>
      </c>
      <c r="AC444" s="191" t="str">
        <f ca="1" t="shared" si="35"/>
        <v/>
      </c>
      <c r="AD444" s="191" t="str">
        <f ca="1" t="shared" si="36"/>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3"/>
        <v/>
      </c>
      <c r="T445" s="232" t="str">
        <f ca="1">IF(B445="","",IF(ISERROR(MATCH($J445,SorP!$B$1:$B$6261,0)),"",INDIRECT("'SorP'!$A$"&amp;MATCH($S445&amp;$J445,SorP!C:C,0))))</f>
        <v/>
      </c>
      <c r="U445" s="233"/>
      <c r="V445" s="234" t="e">
        <f ca="1">IF(C445="",NA(),MATCH($B445&amp;$C445,'Smelter Look-up'!$J:$J,0))</f>
        <v>#N/A</v>
      </c>
      <c r="X445" s="191">
        <f ca="1" t="shared" ref="X445:X508" si="37">IF(AND(C445="Smelter not listed",OR(LEN(D445)=0,LEN(E445)=0)),1,0)</f>
        <v>0</v>
      </c>
      <c r="AB445" s="235" t="str">
        <f ca="1" t="shared" si="34"/>
        <v/>
      </c>
      <c r="AC445" s="191" t="str">
        <f ca="1" t="shared" si="35"/>
        <v/>
      </c>
      <c r="AD445" s="191" t="str">
        <f ca="1" t="shared" si="36"/>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ref="S446:S509" si="38">IF(B446="","",IF(ISERROR(MATCH($E446,CL,0)),"Unknown",INDIRECT("'C'!$A$"&amp;MATCH($E446,CL,0)+1)))</f>
        <v/>
      </c>
      <c r="T446" s="232" t="str">
        <f ca="1">IF(B446="","",IF(ISERROR(MATCH($J446,SorP!$B$1:$B$6261,0)),"",INDIRECT("'SorP'!$A$"&amp;MATCH($S446&amp;$J446,SorP!C:C,0))))</f>
        <v/>
      </c>
      <c r="U446" s="233"/>
      <c r="V446" s="234" t="e">
        <f ca="1">IF(C446="",NA(),MATCH($B446&amp;$C446,'Smelter Look-up'!$J:$J,0))</f>
        <v>#N/A</v>
      </c>
      <c r="X446" s="191">
        <f ca="1" t="shared" si="37"/>
        <v>0</v>
      </c>
      <c r="AB446" s="235" t="str">
        <f ca="1" t="shared" si="34"/>
        <v/>
      </c>
      <c r="AC446" s="191" t="str">
        <f ca="1" t="shared" si="35"/>
        <v/>
      </c>
      <c r="AD446" s="191" t="str">
        <f ca="1" t="shared" si="36"/>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8"/>
        <v/>
      </c>
      <c r="T447" s="232" t="str">
        <f ca="1">IF(B447="","",IF(ISERROR(MATCH($J447,SorP!$B$1:$B$6261,0)),"",INDIRECT("'SorP'!$A$"&amp;MATCH($S447&amp;$J447,SorP!C:C,0))))</f>
        <v/>
      </c>
      <c r="U447" s="233"/>
      <c r="V447" s="234" t="e">
        <f ca="1">IF(C447="",NA(),MATCH($B447&amp;$C447,'Smelter Look-up'!$J:$J,0))</f>
        <v>#N/A</v>
      </c>
      <c r="X447" s="191">
        <f ca="1" t="shared" si="37"/>
        <v>0</v>
      </c>
      <c r="AB447" s="235" t="str">
        <f ca="1" t="shared" si="34"/>
        <v/>
      </c>
      <c r="AC447" s="191" t="str">
        <f ca="1" t="shared" si="35"/>
        <v/>
      </c>
      <c r="AD447" s="191" t="str">
        <f ca="1" t="shared" si="36"/>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8"/>
        <v/>
      </c>
      <c r="T448" s="232" t="str">
        <f ca="1">IF(B448="","",IF(ISERROR(MATCH($J448,SorP!$B$1:$B$6261,0)),"",INDIRECT("'SorP'!$A$"&amp;MATCH($S448&amp;$J448,SorP!C:C,0))))</f>
        <v/>
      </c>
      <c r="U448" s="233"/>
      <c r="V448" s="234" t="e">
        <f ca="1">IF(C448="",NA(),MATCH($B448&amp;$C448,'Smelter Look-up'!$J:$J,0))</f>
        <v>#N/A</v>
      </c>
      <c r="X448" s="191">
        <f ca="1" t="shared" si="37"/>
        <v>0</v>
      </c>
      <c r="AB448" s="235" t="str">
        <f ca="1" t="shared" si="34"/>
        <v/>
      </c>
      <c r="AC448" s="191" t="str">
        <f ca="1" t="shared" si="35"/>
        <v/>
      </c>
      <c r="AD448" s="191" t="str">
        <f ca="1" t="shared" si="36"/>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8"/>
        <v/>
      </c>
      <c r="T449" s="232" t="str">
        <f ca="1">IF(B449="","",IF(ISERROR(MATCH($J449,SorP!$B$1:$B$6261,0)),"",INDIRECT("'SorP'!$A$"&amp;MATCH($S449&amp;$J449,SorP!C:C,0))))</f>
        <v/>
      </c>
      <c r="U449" s="233"/>
      <c r="V449" s="234" t="e">
        <f ca="1">IF(C449="",NA(),MATCH($B449&amp;$C449,'Smelter Look-up'!$J:$J,0))</f>
        <v>#N/A</v>
      </c>
      <c r="X449" s="191">
        <f ca="1" t="shared" si="37"/>
        <v>0</v>
      </c>
      <c r="AB449" s="235" t="str">
        <f ca="1" t="shared" si="34"/>
        <v/>
      </c>
      <c r="AC449" s="191" t="str">
        <f ca="1" t="shared" si="35"/>
        <v/>
      </c>
      <c r="AD449" s="191" t="str">
        <f ca="1" t="shared" si="36"/>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8"/>
        <v/>
      </c>
      <c r="T450" s="232" t="str">
        <f ca="1">IF(B450="","",IF(ISERROR(MATCH($J450,SorP!$B$1:$B$6261,0)),"",INDIRECT("'SorP'!$A$"&amp;MATCH($S450&amp;$J450,SorP!C:C,0))))</f>
        <v/>
      </c>
      <c r="U450" s="233"/>
      <c r="V450" s="234" t="e">
        <f ca="1">IF(C450="",NA(),MATCH($B450&amp;$C450,'Smelter Look-up'!$J:$J,0))</f>
        <v>#N/A</v>
      </c>
      <c r="X450" s="191">
        <f ca="1" t="shared" si="37"/>
        <v>0</v>
      </c>
      <c r="AB450" s="235" t="str">
        <f ca="1" t="shared" si="34"/>
        <v/>
      </c>
      <c r="AC450" s="191" t="str">
        <f ca="1" t="shared" si="35"/>
        <v/>
      </c>
      <c r="AD450" s="191" t="str">
        <f ca="1" t="shared" si="36"/>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8"/>
        <v/>
      </c>
      <c r="T451" s="232" t="str">
        <f ca="1">IF(B451="","",IF(ISERROR(MATCH($J451,SorP!$B$1:$B$6261,0)),"",INDIRECT("'SorP'!$A$"&amp;MATCH($S451&amp;$J451,SorP!C:C,0))))</f>
        <v/>
      </c>
      <c r="U451" s="233"/>
      <c r="V451" s="234" t="e">
        <f ca="1">IF(C451="",NA(),MATCH($B451&amp;$C451,'Smelter Look-up'!$J:$J,0))</f>
        <v>#N/A</v>
      </c>
      <c r="X451" s="191">
        <f ca="1" t="shared" si="37"/>
        <v>0</v>
      </c>
      <c r="AB451" s="235" t="str">
        <f ca="1" t="shared" si="34"/>
        <v/>
      </c>
      <c r="AC451" s="191" t="str">
        <f ca="1" t="shared" si="35"/>
        <v/>
      </c>
      <c r="AD451" s="191" t="str">
        <f ca="1" t="shared" si="36"/>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8"/>
        <v/>
      </c>
      <c r="T452" s="232" t="str">
        <f ca="1">IF(B452="","",IF(ISERROR(MATCH($J452,SorP!$B$1:$B$6261,0)),"",INDIRECT("'SorP'!$A$"&amp;MATCH($S452&amp;$J452,SorP!C:C,0))))</f>
        <v/>
      </c>
      <c r="U452" s="233"/>
      <c r="V452" s="234" t="e">
        <f ca="1">IF(C452="",NA(),MATCH($B452&amp;$C452,'Smelter Look-up'!$J:$J,0))</f>
        <v>#N/A</v>
      </c>
      <c r="X452" s="191">
        <f ca="1" t="shared" si="37"/>
        <v>0</v>
      </c>
      <c r="AB452" s="235" t="str">
        <f ca="1" t="shared" ref="AB452:AB515" si="39">IF(C452="","",B452)</f>
        <v/>
      </c>
      <c r="AC452" s="191" t="str">
        <f ca="1" t="shared" ref="AC452:AC515" si="40">B452</f>
        <v/>
      </c>
      <c r="AD452" s="191" t="str">
        <f ca="1" t="shared" ref="AD452:AD515" si="41">IF(C452="Smelter not listed",D452,C452)</f>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8"/>
        <v/>
      </c>
      <c r="T453" s="232" t="str">
        <f ca="1">IF(B453="","",IF(ISERROR(MATCH($J453,SorP!$B$1:$B$6261,0)),"",INDIRECT("'SorP'!$A$"&amp;MATCH($S453&amp;$J453,SorP!C:C,0))))</f>
        <v/>
      </c>
      <c r="U453" s="233"/>
      <c r="V453" s="234" t="e">
        <f ca="1">IF(C453="",NA(),MATCH($B453&amp;$C453,'Smelter Look-up'!$J:$J,0))</f>
        <v>#N/A</v>
      </c>
      <c r="X453" s="191">
        <f ca="1" t="shared" si="37"/>
        <v>0</v>
      </c>
      <c r="AB453" s="235" t="str">
        <f ca="1" t="shared" si="39"/>
        <v/>
      </c>
      <c r="AC453" s="191" t="str">
        <f ca="1" t="shared" si="40"/>
        <v/>
      </c>
      <c r="AD453" s="191" t="str">
        <f ca="1" t="shared" si="41"/>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8"/>
        <v/>
      </c>
      <c r="T454" s="232" t="str">
        <f ca="1">IF(B454="","",IF(ISERROR(MATCH($J454,SorP!$B$1:$B$6261,0)),"",INDIRECT("'SorP'!$A$"&amp;MATCH($S454&amp;$J454,SorP!C:C,0))))</f>
        <v/>
      </c>
      <c r="U454" s="233"/>
      <c r="V454" s="234" t="e">
        <f ca="1">IF(C454="",NA(),MATCH($B454&amp;$C454,'Smelter Look-up'!$J:$J,0))</f>
        <v>#N/A</v>
      </c>
      <c r="X454" s="191">
        <f ca="1" t="shared" si="37"/>
        <v>0</v>
      </c>
      <c r="AB454" s="235" t="str">
        <f ca="1" t="shared" si="39"/>
        <v/>
      </c>
      <c r="AC454" s="191" t="str">
        <f ca="1" t="shared" si="40"/>
        <v/>
      </c>
      <c r="AD454" s="191" t="str">
        <f ca="1" t="shared" si="41"/>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8"/>
        <v/>
      </c>
      <c r="T455" s="232" t="str">
        <f ca="1">IF(B455="","",IF(ISERROR(MATCH($J455,SorP!$B$1:$B$6261,0)),"",INDIRECT("'SorP'!$A$"&amp;MATCH($S455&amp;$J455,SorP!C:C,0))))</f>
        <v/>
      </c>
      <c r="U455" s="233"/>
      <c r="V455" s="234" t="e">
        <f ca="1">IF(C455="",NA(),MATCH($B455&amp;$C455,'Smelter Look-up'!$J:$J,0))</f>
        <v>#N/A</v>
      </c>
      <c r="X455" s="191">
        <f ca="1" t="shared" si="37"/>
        <v>0</v>
      </c>
      <c r="AB455" s="235" t="str">
        <f ca="1" t="shared" si="39"/>
        <v/>
      </c>
      <c r="AC455" s="191" t="str">
        <f ca="1" t="shared" si="40"/>
        <v/>
      </c>
      <c r="AD455" s="191" t="str">
        <f ca="1" t="shared" si="41"/>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8"/>
        <v/>
      </c>
      <c r="T456" s="232" t="str">
        <f ca="1">IF(B456="","",IF(ISERROR(MATCH($J456,SorP!$B$1:$B$6261,0)),"",INDIRECT("'SorP'!$A$"&amp;MATCH($S456&amp;$J456,SorP!C:C,0))))</f>
        <v/>
      </c>
      <c r="U456" s="233"/>
      <c r="V456" s="234" t="e">
        <f ca="1">IF(C456="",NA(),MATCH($B456&amp;$C456,'Smelter Look-up'!$J:$J,0))</f>
        <v>#N/A</v>
      </c>
      <c r="X456" s="191">
        <f ca="1" t="shared" si="37"/>
        <v>0</v>
      </c>
      <c r="AB456" s="235" t="str">
        <f ca="1" t="shared" si="39"/>
        <v/>
      </c>
      <c r="AC456" s="191" t="str">
        <f ca="1" t="shared" si="40"/>
        <v/>
      </c>
      <c r="AD456" s="191" t="str">
        <f ca="1" t="shared" si="41"/>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8"/>
        <v/>
      </c>
      <c r="T457" s="232" t="str">
        <f ca="1">IF(B457="","",IF(ISERROR(MATCH($J457,SorP!$B$1:$B$6261,0)),"",INDIRECT("'SorP'!$A$"&amp;MATCH($S457&amp;$J457,SorP!C:C,0))))</f>
        <v/>
      </c>
      <c r="U457" s="233"/>
      <c r="V457" s="234" t="e">
        <f ca="1">IF(C457="",NA(),MATCH($B457&amp;$C457,'Smelter Look-up'!$J:$J,0))</f>
        <v>#N/A</v>
      </c>
      <c r="X457" s="191">
        <f ca="1" t="shared" si="37"/>
        <v>0</v>
      </c>
      <c r="AB457" s="235" t="str">
        <f ca="1" t="shared" si="39"/>
        <v/>
      </c>
      <c r="AC457" s="191" t="str">
        <f ca="1" t="shared" si="40"/>
        <v/>
      </c>
      <c r="AD457" s="191" t="str">
        <f ca="1" t="shared" si="41"/>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8"/>
        <v/>
      </c>
      <c r="T458" s="232" t="str">
        <f ca="1">IF(B458="","",IF(ISERROR(MATCH($J458,SorP!$B$1:$B$6261,0)),"",INDIRECT("'SorP'!$A$"&amp;MATCH($S458&amp;$J458,SorP!C:C,0))))</f>
        <v/>
      </c>
      <c r="U458" s="233"/>
      <c r="V458" s="234" t="e">
        <f ca="1">IF(C458="",NA(),MATCH($B458&amp;$C458,'Smelter Look-up'!$J:$J,0))</f>
        <v>#N/A</v>
      </c>
      <c r="X458" s="191">
        <f ca="1" t="shared" si="37"/>
        <v>0</v>
      </c>
      <c r="AB458" s="235" t="str">
        <f ca="1" t="shared" si="39"/>
        <v/>
      </c>
      <c r="AC458" s="191" t="str">
        <f ca="1" t="shared" si="40"/>
        <v/>
      </c>
      <c r="AD458" s="191" t="str">
        <f ca="1" t="shared" si="41"/>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8"/>
        <v/>
      </c>
      <c r="T459" s="232" t="str">
        <f ca="1">IF(B459="","",IF(ISERROR(MATCH($J459,SorP!$B$1:$B$6261,0)),"",INDIRECT("'SorP'!$A$"&amp;MATCH($S459&amp;$J459,SorP!C:C,0))))</f>
        <v/>
      </c>
      <c r="U459" s="233"/>
      <c r="V459" s="234" t="e">
        <f ca="1">IF(C459="",NA(),MATCH($B459&amp;$C459,'Smelter Look-up'!$J:$J,0))</f>
        <v>#N/A</v>
      </c>
      <c r="X459" s="191">
        <f ca="1" t="shared" si="37"/>
        <v>0</v>
      </c>
      <c r="AB459" s="235" t="str">
        <f ca="1" t="shared" si="39"/>
        <v/>
      </c>
      <c r="AC459" s="191" t="str">
        <f ca="1" t="shared" si="40"/>
        <v/>
      </c>
      <c r="AD459" s="191" t="str">
        <f ca="1" t="shared" si="41"/>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8"/>
        <v/>
      </c>
      <c r="T460" s="232" t="str">
        <f ca="1">IF(B460="","",IF(ISERROR(MATCH($J460,SorP!$B$1:$B$6261,0)),"",INDIRECT("'SorP'!$A$"&amp;MATCH($S460&amp;$J460,SorP!C:C,0))))</f>
        <v/>
      </c>
      <c r="U460" s="233"/>
      <c r="V460" s="234" t="e">
        <f ca="1">IF(C460="",NA(),MATCH($B460&amp;$C460,'Smelter Look-up'!$J:$J,0))</f>
        <v>#N/A</v>
      </c>
      <c r="X460" s="191">
        <f ca="1" t="shared" si="37"/>
        <v>0</v>
      </c>
      <c r="AB460" s="235" t="str">
        <f ca="1" t="shared" si="39"/>
        <v/>
      </c>
      <c r="AC460" s="191" t="str">
        <f ca="1" t="shared" si="40"/>
        <v/>
      </c>
      <c r="AD460" s="191" t="str">
        <f ca="1" t="shared" si="41"/>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8"/>
        <v/>
      </c>
      <c r="T461" s="232" t="str">
        <f ca="1">IF(B461="","",IF(ISERROR(MATCH($J461,SorP!$B$1:$B$6261,0)),"",INDIRECT("'SorP'!$A$"&amp;MATCH($S461&amp;$J461,SorP!C:C,0))))</f>
        <v/>
      </c>
      <c r="U461" s="233"/>
      <c r="V461" s="234" t="e">
        <f ca="1">IF(C461="",NA(),MATCH($B461&amp;$C461,'Smelter Look-up'!$J:$J,0))</f>
        <v>#N/A</v>
      </c>
      <c r="X461" s="191">
        <f ca="1" t="shared" si="37"/>
        <v>0</v>
      </c>
      <c r="AB461" s="235" t="str">
        <f ca="1" t="shared" si="39"/>
        <v/>
      </c>
      <c r="AC461" s="191" t="str">
        <f ca="1" t="shared" si="40"/>
        <v/>
      </c>
      <c r="AD461" s="191" t="str">
        <f ca="1" t="shared" si="41"/>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8"/>
        <v/>
      </c>
      <c r="T462" s="232" t="str">
        <f ca="1">IF(B462="","",IF(ISERROR(MATCH($J462,SorP!$B$1:$B$6261,0)),"",INDIRECT("'SorP'!$A$"&amp;MATCH($S462&amp;$J462,SorP!C:C,0))))</f>
        <v/>
      </c>
      <c r="U462" s="233"/>
      <c r="V462" s="234" t="e">
        <f ca="1">IF(C462="",NA(),MATCH($B462&amp;$C462,'Smelter Look-up'!$J:$J,0))</f>
        <v>#N/A</v>
      </c>
      <c r="X462" s="191">
        <f ca="1" t="shared" si="37"/>
        <v>0</v>
      </c>
      <c r="AB462" s="235" t="str">
        <f ca="1" t="shared" si="39"/>
        <v/>
      </c>
      <c r="AC462" s="191" t="str">
        <f ca="1" t="shared" si="40"/>
        <v/>
      </c>
      <c r="AD462" s="191" t="str">
        <f ca="1" t="shared" si="41"/>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8"/>
        <v/>
      </c>
      <c r="T463" s="232" t="str">
        <f ca="1">IF(B463="","",IF(ISERROR(MATCH($J463,SorP!$B$1:$B$6261,0)),"",INDIRECT("'SorP'!$A$"&amp;MATCH($S463&amp;$J463,SorP!C:C,0))))</f>
        <v/>
      </c>
      <c r="U463" s="233"/>
      <c r="V463" s="234" t="e">
        <f ca="1">IF(C463="",NA(),MATCH($B463&amp;$C463,'Smelter Look-up'!$J:$J,0))</f>
        <v>#N/A</v>
      </c>
      <c r="X463" s="191">
        <f ca="1" t="shared" si="37"/>
        <v>0</v>
      </c>
      <c r="AB463" s="235" t="str">
        <f ca="1" t="shared" si="39"/>
        <v/>
      </c>
      <c r="AC463" s="191" t="str">
        <f ca="1" t="shared" si="40"/>
        <v/>
      </c>
      <c r="AD463" s="191" t="str">
        <f ca="1" t="shared" si="41"/>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8"/>
        <v/>
      </c>
      <c r="T464" s="232" t="str">
        <f ca="1">IF(B464="","",IF(ISERROR(MATCH($J464,SorP!$B$1:$B$6261,0)),"",INDIRECT("'SorP'!$A$"&amp;MATCH($S464&amp;$J464,SorP!C:C,0))))</f>
        <v/>
      </c>
      <c r="U464" s="233"/>
      <c r="V464" s="234" t="e">
        <f ca="1">IF(C464="",NA(),MATCH($B464&amp;$C464,'Smelter Look-up'!$J:$J,0))</f>
        <v>#N/A</v>
      </c>
      <c r="X464" s="191">
        <f ca="1" t="shared" si="37"/>
        <v>0</v>
      </c>
      <c r="AB464" s="235" t="str">
        <f ca="1" t="shared" si="39"/>
        <v/>
      </c>
      <c r="AC464" s="191" t="str">
        <f ca="1" t="shared" si="40"/>
        <v/>
      </c>
      <c r="AD464" s="191" t="str">
        <f ca="1" t="shared" si="41"/>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8"/>
        <v/>
      </c>
      <c r="T465" s="232" t="str">
        <f ca="1">IF(B465="","",IF(ISERROR(MATCH($J465,SorP!$B$1:$B$6261,0)),"",INDIRECT("'SorP'!$A$"&amp;MATCH($S465&amp;$J465,SorP!C:C,0))))</f>
        <v/>
      </c>
      <c r="U465" s="233"/>
      <c r="V465" s="234" t="e">
        <f ca="1">IF(C465="",NA(),MATCH($B465&amp;$C465,'Smelter Look-up'!$J:$J,0))</f>
        <v>#N/A</v>
      </c>
      <c r="X465" s="191">
        <f ca="1" t="shared" si="37"/>
        <v>0</v>
      </c>
      <c r="AB465" s="235" t="str">
        <f ca="1" t="shared" si="39"/>
        <v/>
      </c>
      <c r="AC465" s="191" t="str">
        <f ca="1" t="shared" si="40"/>
        <v/>
      </c>
      <c r="AD465" s="191" t="str">
        <f ca="1" t="shared" si="41"/>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8"/>
        <v/>
      </c>
      <c r="T466" s="232" t="str">
        <f ca="1">IF(B466="","",IF(ISERROR(MATCH($J466,SorP!$B$1:$B$6261,0)),"",INDIRECT("'SorP'!$A$"&amp;MATCH($S466&amp;$J466,SorP!C:C,0))))</f>
        <v/>
      </c>
      <c r="U466" s="233"/>
      <c r="V466" s="234" t="e">
        <f ca="1">IF(C466="",NA(),MATCH($B466&amp;$C466,'Smelter Look-up'!$J:$J,0))</f>
        <v>#N/A</v>
      </c>
      <c r="X466" s="191">
        <f ca="1" t="shared" si="37"/>
        <v>0</v>
      </c>
      <c r="AB466" s="235" t="str">
        <f ca="1" t="shared" si="39"/>
        <v/>
      </c>
      <c r="AC466" s="191" t="str">
        <f ca="1" t="shared" si="40"/>
        <v/>
      </c>
      <c r="AD466" s="191" t="str">
        <f ca="1" t="shared" si="41"/>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8"/>
        <v/>
      </c>
      <c r="T467" s="232" t="str">
        <f ca="1">IF(B467="","",IF(ISERROR(MATCH($J467,SorP!$B$1:$B$6261,0)),"",INDIRECT("'SorP'!$A$"&amp;MATCH($S467&amp;$J467,SorP!C:C,0))))</f>
        <v/>
      </c>
      <c r="U467" s="233"/>
      <c r="V467" s="234" t="e">
        <f ca="1">IF(C467="",NA(),MATCH($B467&amp;$C467,'Smelter Look-up'!$J:$J,0))</f>
        <v>#N/A</v>
      </c>
      <c r="X467" s="191">
        <f ca="1" t="shared" si="37"/>
        <v>0</v>
      </c>
      <c r="AB467" s="235" t="str">
        <f ca="1" t="shared" si="39"/>
        <v/>
      </c>
      <c r="AC467" s="191" t="str">
        <f ca="1" t="shared" si="40"/>
        <v/>
      </c>
      <c r="AD467" s="191" t="str">
        <f ca="1" t="shared" si="41"/>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8"/>
        <v/>
      </c>
      <c r="T468" s="232" t="str">
        <f ca="1">IF(B468="","",IF(ISERROR(MATCH($J468,SorP!$B$1:$B$6261,0)),"",INDIRECT("'SorP'!$A$"&amp;MATCH($S468&amp;$J468,SorP!C:C,0))))</f>
        <v/>
      </c>
      <c r="U468" s="233"/>
      <c r="V468" s="234" t="e">
        <f ca="1">IF(C468="",NA(),MATCH($B468&amp;$C468,'Smelter Look-up'!$J:$J,0))</f>
        <v>#N/A</v>
      </c>
      <c r="X468" s="191">
        <f ca="1" t="shared" si="37"/>
        <v>0</v>
      </c>
      <c r="AB468" s="235" t="str">
        <f ca="1" t="shared" si="39"/>
        <v/>
      </c>
      <c r="AC468" s="191" t="str">
        <f ca="1" t="shared" si="40"/>
        <v/>
      </c>
      <c r="AD468" s="191" t="str">
        <f ca="1" t="shared" si="41"/>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8"/>
        <v/>
      </c>
      <c r="T469" s="232" t="str">
        <f ca="1">IF(B469="","",IF(ISERROR(MATCH($J469,SorP!$B$1:$B$6261,0)),"",INDIRECT("'SorP'!$A$"&amp;MATCH($S469&amp;$J469,SorP!C:C,0))))</f>
        <v/>
      </c>
      <c r="U469" s="233"/>
      <c r="V469" s="234" t="e">
        <f ca="1">IF(C469="",NA(),MATCH($B469&amp;$C469,'Smelter Look-up'!$J:$J,0))</f>
        <v>#N/A</v>
      </c>
      <c r="X469" s="191">
        <f ca="1" t="shared" si="37"/>
        <v>0</v>
      </c>
      <c r="AB469" s="235" t="str">
        <f ca="1" t="shared" si="39"/>
        <v/>
      </c>
      <c r="AC469" s="191" t="str">
        <f ca="1" t="shared" si="40"/>
        <v/>
      </c>
      <c r="AD469" s="191" t="str">
        <f ca="1" t="shared" si="41"/>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8"/>
        <v/>
      </c>
      <c r="T470" s="232" t="str">
        <f ca="1">IF(B470="","",IF(ISERROR(MATCH($J470,SorP!$B$1:$B$6261,0)),"",INDIRECT("'SorP'!$A$"&amp;MATCH($S470&amp;$J470,SorP!C:C,0))))</f>
        <v/>
      </c>
      <c r="U470" s="233"/>
      <c r="V470" s="234" t="e">
        <f ca="1">IF(C470="",NA(),MATCH($B470&amp;$C470,'Smelter Look-up'!$J:$J,0))</f>
        <v>#N/A</v>
      </c>
      <c r="X470" s="191">
        <f ca="1" t="shared" si="37"/>
        <v>0</v>
      </c>
      <c r="AB470" s="235" t="str">
        <f ca="1" t="shared" si="39"/>
        <v/>
      </c>
      <c r="AC470" s="191" t="str">
        <f ca="1" t="shared" si="40"/>
        <v/>
      </c>
      <c r="AD470" s="191" t="str">
        <f ca="1" t="shared" si="41"/>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8"/>
        <v/>
      </c>
      <c r="T471" s="232" t="str">
        <f ca="1">IF(B471="","",IF(ISERROR(MATCH($J471,SorP!$B$1:$B$6261,0)),"",INDIRECT("'SorP'!$A$"&amp;MATCH($S471&amp;$J471,SorP!C:C,0))))</f>
        <v/>
      </c>
      <c r="U471" s="233"/>
      <c r="V471" s="234" t="e">
        <f ca="1">IF(C471="",NA(),MATCH($B471&amp;$C471,'Smelter Look-up'!$J:$J,0))</f>
        <v>#N/A</v>
      </c>
      <c r="X471" s="191">
        <f ca="1" t="shared" si="37"/>
        <v>0</v>
      </c>
      <c r="AB471" s="235" t="str">
        <f ca="1" t="shared" si="39"/>
        <v/>
      </c>
      <c r="AC471" s="191" t="str">
        <f ca="1" t="shared" si="40"/>
        <v/>
      </c>
      <c r="AD471" s="191" t="str">
        <f ca="1" t="shared" si="41"/>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8"/>
        <v/>
      </c>
      <c r="T472" s="232" t="str">
        <f ca="1">IF(B472="","",IF(ISERROR(MATCH($J472,SorP!$B$1:$B$6261,0)),"",INDIRECT("'SorP'!$A$"&amp;MATCH($S472&amp;$J472,SorP!C:C,0))))</f>
        <v/>
      </c>
      <c r="U472" s="233"/>
      <c r="V472" s="234" t="e">
        <f ca="1">IF(C472="",NA(),MATCH($B472&amp;$C472,'Smelter Look-up'!$J:$J,0))</f>
        <v>#N/A</v>
      </c>
      <c r="X472" s="191">
        <f ca="1" t="shared" si="37"/>
        <v>0</v>
      </c>
      <c r="AB472" s="235" t="str">
        <f ca="1" t="shared" si="39"/>
        <v/>
      </c>
      <c r="AC472" s="191" t="str">
        <f ca="1" t="shared" si="40"/>
        <v/>
      </c>
      <c r="AD472" s="191" t="str">
        <f ca="1" t="shared" si="41"/>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8"/>
        <v/>
      </c>
      <c r="T473" s="232" t="str">
        <f ca="1">IF(B473="","",IF(ISERROR(MATCH($J473,SorP!$B$1:$B$6261,0)),"",INDIRECT("'SorP'!$A$"&amp;MATCH($S473&amp;$J473,SorP!C:C,0))))</f>
        <v/>
      </c>
      <c r="U473" s="233"/>
      <c r="V473" s="234" t="e">
        <f ca="1">IF(C473="",NA(),MATCH($B473&amp;$C473,'Smelter Look-up'!$J:$J,0))</f>
        <v>#N/A</v>
      </c>
      <c r="X473" s="191">
        <f ca="1" t="shared" si="37"/>
        <v>0</v>
      </c>
      <c r="AB473" s="235" t="str">
        <f ca="1" t="shared" si="39"/>
        <v/>
      </c>
      <c r="AC473" s="191" t="str">
        <f ca="1" t="shared" si="40"/>
        <v/>
      </c>
      <c r="AD473" s="191" t="str">
        <f ca="1" t="shared" si="41"/>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8"/>
        <v/>
      </c>
      <c r="T474" s="232" t="str">
        <f ca="1">IF(B474="","",IF(ISERROR(MATCH($J474,SorP!$B$1:$B$6261,0)),"",INDIRECT("'SorP'!$A$"&amp;MATCH($S474&amp;$J474,SorP!C:C,0))))</f>
        <v/>
      </c>
      <c r="U474" s="233"/>
      <c r="V474" s="234" t="e">
        <f ca="1">IF(C474="",NA(),MATCH($B474&amp;$C474,'Smelter Look-up'!$J:$J,0))</f>
        <v>#N/A</v>
      </c>
      <c r="X474" s="191">
        <f ca="1" t="shared" si="37"/>
        <v>0</v>
      </c>
      <c r="AB474" s="235" t="str">
        <f ca="1" t="shared" si="39"/>
        <v/>
      </c>
      <c r="AC474" s="191" t="str">
        <f ca="1" t="shared" si="40"/>
        <v/>
      </c>
      <c r="AD474" s="191" t="str">
        <f ca="1" t="shared" si="41"/>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8"/>
        <v/>
      </c>
      <c r="T475" s="232" t="str">
        <f ca="1">IF(B475="","",IF(ISERROR(MATCH($J475,SorP!$B$1:$B$6261,0)),"",INDIRECT("'SorP'!$A$"&amp;MATCH($S475&amp;$J475,SorP!C:C,0))))</f>
        <v/>
      </c>
      <c r="U475" s="233"/>
      <c r="V475" s="234" t="e">
        <f ca="1">IF(C475="",NA(),MATCH($B475&amp;$C475,'Smelter Look-up'!$J:$J,0))</f>
        <v>#N/A</v>
      </c>
      <c r="X475" s="191">
        <f ca="1" t="shared" si="37"/>
        <v>0</v>
      </c>
      <c r="AB475" s="235" t="str">
        <f ca="1" t="shared" si="39"/>
        <v/>
      </c>
      <c r="AC475" s="191" t="str">
        <f ca="1" t="shared" si="40"/>
        <v/>
      </c>
      <c r="AD475" s="191" t="str">
        <f ca="1" t="shared" si="41"/>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8"/>
        <v/>
      </c>
      <c r="T476" s="232" t="str">
        <f ca="1">IF(B476="","",IF(ISERROR(MATCH($J476,SorP!$B$1:$B$6261,0)),"",INDIRECT("'SorP'!$A$"&amp;MATCH($S476&amp;$J476,SorP!C:C,0))))</f>
        <v/>
      </c>
      <c r="U476" s="233"/>
      <c r="V476" s="234" t="e">
        <f ca="1">IF(C476="",NA(),MATCH($B476&amp;$C476,'Smelter Look-up'!$J:$J,0))</f>
        <v>#N/A</v>
      </c>
      <c r="X476" s="191">
        <f ca="1" t="shared" si="37"/>
        <v>0</v>
      </c>
      <c r="AB476" s="235" t="str">
        <f ca="1" t="shared" si="39"/>
        <v/>
      </c>
      <c r="AC476" s="191" t="str">
        <f ca="1" t="shared" si="40"/>
        <v/>
      </c>
      <c r="AD476" s="191" t="str">
        <f ca="1" t="shared" si="41"/>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8"/>
        <v/>
      </c>
      <c r="T477" s="232" t="str">
        <f ca="1">IF(B477="","",IF(ISERROR(MATCH($J477,SorP!$B$1:$B$6261,0)),"",INDIRECT("'SorP'!$A$"&amp;MATCH($S477&amp;$J477,SorP!C:C,0))))</f>
        <v/>
      </c>
      <c r="U477" s="233"/>
      <c r="V477" s="234" t="e">
        <f ca="1">IF(C477="",NA(),MATCH($B477&amp;$C477,'Smelter Look-up'!$J:$J,0))</f>
        <v>#N/A</v>
      </c>
      <c r="X477" s="191">
        <f ca="1" t="shared" si="37"/>
        <v>0</v>
      </c>
      <c r="AB477" s="235" t="str">
        <f ca="1" t="shared" si="39"/>
        <v/>
      </c>
      <c r="AC477" s="191" t="str">
        <f ca="1" t="shared" si="40"/>
        <v/>
      </c>
      <c r="AD477" s="191" t="str">
        <f ca="1" t="shared" si="41"/>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8"/>
        <v/>
      </c>
      <c r="T478" s="232" t="str">
        <f ca="1">IF(B478="","",IF(ISERROR(MATCH($J478,SorP!$B$1:$B$6261,0)),"",INDIRECT("'SorP'!$A$"&amp;MATCH($S478&amp;$J478,SorP!C:C,0))))</f>
        <v/>
      </c>
      <c r="U478" s="233"/>
      <c r="V478" s="234" t="e">
        <f ca="1">IF(C478="",NA(),MATCH($B478&amp;$C478,'Smelter Look-up'!$J:$J,0))</f>
        <v>#N/A</v>
      </c>
      <c r="X478" s="191">
        <f ca="1" t="shared" si="37"/>
        <v>0</v>
      </c>
      <c r="AB478" s="235" t="str">
        <f ca="1" t="shared" si="39"/>
        <v/>
      </c>
      <c r="AC478" s="191" t="str">
        <f ca="1" t="shared" si="40"/>
        <v/>
      </c>
      <c r="AD478" s="191" t="str">
        <f ca="1" t="shared" si="41"/>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8"/>
        <v/>
      </c>
      <c r="T479" s="232" t="str">
        <f ca="1">IF(B479="","",IF(ISERROR(MATCH($J479,SorP!$B$1:$B$6261,0)),"",INDIRECT("'SorP'!$A$"&amp;MATCH($S479&amp;$J479,SorP!C:C,0))))</f>
        <v/>
      </c>
      <c r="U479" s="233"/>
      <c r="V479" s="234" t="e">
        <f ca="1">IF(C479="",NA(),MATCH($B479&amp;$C479,'Smelter Look-up'!$J:$J,0))</f>
        <v>#N/A</v>
      </c>
      <c r="X479" s="191">
        <f ca="1" t="shared" si="37"/>
        <v>0</v>
      </c>
      <c r="AB479" s="235" t="str">
        <f ca="1" t="shared" si="39"/>
        <v/>
      </c>
      <c r="AC479" s="191" t="str">
        <f ca="1" t="shared" si="40"/>
        <v/>
      </c>
      <c r="AD479" s="191" t="str">
        <f ca="1" t="shared" si="41"/>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8"/>
        <v/>
      </c>
      <c r="T480" s="232" t="str">
        <f ca="1">IF(B480="","",IF(ISERROR(MATCH($J480,SorP!$B$1:$B$6261,0)),"",INDIRECT("'SorP'!$A$"&amp;MATCH($S480&amp;$J480,SorP!C:C,0))))</f>
        <v/>
      </c>
      <c r="U480" s="233"/>
      <c r="V480" s="234" t="e">
        <f ca="1">IF(C480="",NA(),MATCH($B480&amp;$C480,'Smelter Look-up'!$J:$J,0))</f>
        <v>#N/A</v>
      </c>
      <c r="X480" s="191">
        <f ca="1" t="shared" si="37"/>
        <v>0</v>
      </c>
      <c r="AB480" s="235" t="str">
        <f ca="1" t="shared" si="39"/>
        <v/>
      </c>
      <c r="AC480" s="191" t="str">
        <f ca="1" t="shared" si="40"/>
        <v/>
      </c>
      <c r="AD480" s="191" t="str">
        <f ca="1" t="shared" si="41"/>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8"/>
        <v/>
      </c>
      <c r="T481" s="232" t="str">
        <f ca="1">IF(B481="","",IF(ISERROR(MATCH($J481,SorP!$B$1:$B$6261,0)),"",INDIRECT("'SorP'!$A$"&amp;MATCH($S481&amp;$J481,SorP!C:C,0))))</f>
        <v/>
      </c>
      <c r="U481" s="233"/>
      <c r="V481" s="234" t="e">
        <f ca="1">IF(C481="",NA(),MATCH($B481&amp;$C481,'Smelter Look-up'!$J:$J,0))</f>
        <v>#N/A</v>
      </c>
      <c r="X481" s="191">
        <f ca="1" t="shared" si="37"/>
        <v>0</v>
      </c>
      <c r="AB481" s="235" t="str">
        <f ca="1" t="shared" si="39"/>
        <v/>
      </c>
      <c r="AC481" s="191" t="str">
        <f ca="1" t="shared" si="40"/>
        <v/>
      </c>
      <c r="AD481" s="191" t="str">
        <f ca="1" t="shared" si="41"/>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8"/>
        <v/>
      </c>
      <c r="T482" s="232" t="str">
        <f ca="1">IF(B482="","",IF(ISERROR(MATCH($J482,SorP!$B$1:$B$6261,0)),"",INDIRECT("'SorP'!$A$"&amp;MATCH($S482&amp;$J482,SorP!C:C,0))))</f>
        <v/>
      </c>
      <c r="U482" s="233"/>
      <c r="V482" s="234" t="e">
        <f ca="1">IF(C482="",NA(),MATCH($B482&amp;$C482,'Smelter Look-up'!$J:$J,0))</f>
        <v>#N/A</v>
      </c>
      <c r="X482" s="191">
        <f ca="1" t="shared" si="37"/>
        <v>0</v>
      </c>
      <c r="AB482" s="235" t="str">
        <f ca="1" t="shared" si="39"/>
        <v/>
      </c>
      <c r="AC482" s="191" t="str">
        <f ca="1" t="shared" si="40"/>
        <v/>
      </c>
      <c r="AD482" s="191" t="str">
        <f ca="1" t="shared" si="41"/>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8"/>
        <v/>
      </c>
      <c r="T483" s="232" t="str">
        <f ca="1">IF(B483="","",IF(ISERROR(MATCH($J483,SorP!$B$1:$B$6261,0)),"",INDIRECT("'SorP'!$A$"&amp;MATCH($S483&amp;$J483,SorP!C:C,0))))</f>
        <v/>
      </c>
      <c r="U483" s="233"/>
      <c r="V483" s="234" t="e">
        <f ca="1">IF(C483="",NA(),MATCH($B483&amp;$C483,'Smelter Look-up'!$J:$J,0))</f>
        <v>#N/A</v>
      </c>
      <c r="X483" s="191">
        <f ca="1" t="shared" si="37"/>
        <v>0</v>
      </c>
      <c r="AB483" s="235" t="str">
        <f ca="1" t="shared" si="39"/>
        <v/>
      </c>
      <c r="AC483" s="191" t="str">
        <f ca="1" t="shared" si="40"/>
        <v/>
      </c>
      <c r="AD483" s="191" t="str">
        <f ca="1" t="shared" si="41"/>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8"/>
        <v/>
      </c>
      <c r="T484" s="232" t="str">
        <f ca="1">IF(B484="","",IF(ISERROR(MATCH($J484,SorP!$B$1:$B$6261,0)),"",INDIRECT("'SorP'!$A$"&amp;MATCH($S484&amp;$J484,SorP!C:C,0))))</f>
        <v/>
      </c>
      <c r="U484" s="233"/>
      <c r="V484" s="234" t="e">
        <f ca="1">IF(C484="",NA(),MATCH($B484&amp;$C484,'Smelter Look-up'!$J:$J,0))</f>
        <v>#N/A</v>
      </c>
      <c r="X484" s="191">
        <f ca="1" t="shared" si="37"/>
        <v>0</v>
      </c>
      <c r="AB484" s="235" t="str">
        <f ca="1" t="shared" si="39"/>
        <v/>
      </c>
      <c r="AC484" s="191" t="str">
        <f ca="1" t="shared" si="40"/>
        <v/>
      </c>
      <c r="AD484" s="191" t="str">
        <f ca="1" t="shared" si="41"/>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8"/>
        <v/>
      </c>
      <c r="T485" s="232" t="str">
        <f ca="1">IF(B485="","",IF(ISERROR(MATCH($J485,SorP!$B$1:$B$6261,0)),"",INDIRECT("'SorP'!$A$"&amp;MATCH($S485&amp;$J485,SorP!C:C,0))))</f>
        <v/>
      </c>
      <c r="U485" s="233"/>
      <c r="V485" s="234" t="e">
        <f ca="1">IF(C485="",NA(),MATCH($B485&amp;$C485,'Smelter Look-up'!$J:$J,0))</f>
        <v>#N/A</v>
      </c>
      <c r="X485" s="191">
        <f ca="1" t="shared" si="37"/>
        <v>0</v>
      </c>
      <c r="AB485" s="235" t="str">
        <f ca="1" t="shared" si="39"/>
        <v/>
      </c>
      <c r="AC485" s="191" t="str">
        <f ca="1" t="shared" si="40"/>
        <v/>
      </c>
      <c r="AD485" s="191" t="str">
        <f ca="1" t="shared" si="41"/>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8"/>
        <v/>
      </c>
      <c r="T486" s="232" t="str">
        <f ca="1">IF(B486="","",IF(ISERROR(MATCH($J486,SorP!$B$1:$B$6261,0)),"",INDIRECT("'SorP'!$A$"&amp;MATCH($S486&amp;$J486,SorP!C:C,0))))</f>
        <v/>
      </c>
      <c r="U486" s="233"/>
      <c r="V486" s="234" t="e">
        <f ca="1">IF(C486="",NA(),MATCH($B486&amp;$C486,'Smelter Look-up'!$J:$J,0))</f>
        <v>#N/A</v>
      </c>
      <c r="X486" s="191">
        <f ca="1" t="shared" si="37"/>
        <v>0</v>
      </c>
      <c r="AB486" s="235" t="str">
        <f ca="1" t="shared" si="39"/>
        <v/>
      </c>
      <c r="AC486" s="191" t="str">
        <f ca="1" t="shared" si="40"/>
        <v/>
      </c>
      <c r="AD486" s="191" t="str">
        <f ca="1" t="shared" si="41"/>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8"/>
        <v/>
      </c>
      <c r="T487" s="232" t="str">
        <f ca="1">IF(B487="","",IF(ISERROR(MATCH($J487,SorP!$B$1:$B$6261,0)),"",INDIRECT("'SorP'!$A$"&amp;MATCH($S487&amp;$J487,SorP!C:C,0))))</f>
        <v/>
      </c>
      <c r="U487" s="233"/>
      <c r="V487" s="234" t="e">
        <f ca="1">IF(C487="",NA(),MATCH($B487&amp;$C487,'Smelter Look-up'!$J:$J,0))</f>
        <v>#N/A</v>
      </c>
      <c r="X487" s="191">
        <f ca="1" t="shared" si="37"/>
        <v>0</v>
      </c>
      <c r="AB487" s="235" t="str">
        <f ca="1" t="shared" si="39"/>
        <v/>
      </c>
      <c r="AC487" s="191" t="str">
        <f ca="1" t="shared" si="40"/>
        <v/>
      </c>
      <c r="AD487" s="191" t="str">
        <f ca="1" t="shared" si="41"/>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8"/>
        <v/>
      </c>
      <c r="T488" s="232" t="str">
        <f ca="1">IF(B488="","",IF(ISERROR(MATCH($J488,SorP!$B$1:$B$6261,0)),"",INDIRECT("'SorP'!$A$"&amp;MATCH($S488&amp;$J488,SorP!C:C,0))))</f>
        <v/>
      </c>
      <c r="U488" s="233"/>
      <c r="V488" s="234" t="e">
        <f ca="1">IF(C488="",NA(),MATCH($B488&amp;$C488,'Smelter Look-up'!$J:$J,0))</f>
        <v>#N/A</v>
      </c>
      <c r="X488" s="191">
        <f ca="1" t="shared" si="37"/>
        <v>0</v>
      </c>
      <c r="AB488" s="235" t="str">
        <f ca="1" t="shared" si="39"/>
        <v/>
      </c>
      <c r="AC488" s="191" t="str">
        <f ca="1" t="shared" si="40"/>
        <v/>
      </c>
      <c r="AD488" s="191" t="str">
        <f ca="1" t="shared" si="41"/>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8"/>
        <v/>
      </c>
      <c r="T489" s="232" t="str">
        <f ca="1">IF(B489="","",IF(ISERROR(MATCH($J489,SorP!$B$1:$B$6261,0)),"",INDIRECT("'SorP'!$A$"&amp;MATCH($S489&amp;$J489,SorP!C:C,0))))</f>
        <v/>
      </c>
      <c r="U489" s="233"/>
      <c r="V489" s="234" t="e">
        <f ca="1">IF(C489="",NA(),MATCH($B489&amp;$C489,'Smelter Look-up'!$J:$J,0))</f>
        <v>#N/A</v>
      </c>
      <c r="X489" s="191">
        <f ca="1" t="shared" si="37"/>
        <v>0</v>
      </c>
      <c r="AB489" s="235" t="str">
        <f ca="1" t="shared" si="39"/>
        <v/>
      </c>
      <c r="AC489" s="191" t="str">
        <f ca="1" t="shared" si="40"/>
        <v/>
      </c>
      <c r="AD489" s="191" t="str">
        <f ca="1" t="shared" si="41"/>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8"/>
        <v/>
      </c>
      <c r="T490" s="232" t="str">
        <f ca="1">IF(B490="","",IF(ISERROR(MATCH($J490,SorP!$B$1:$B$6261,0)),"",INDIRECT("'SorP'!$A$"&amp;MATCH($S490&amp;$J490,SorP!C:C,0))))</f>
        <v/>
      </c>
      <c r="U490" s="233"/>
      <c r="V490" s="234" t="e">
        <f ca="1">IF(C490="",NA(),MATCH($B490&amp;$C490,'Smelter Look-up'!$J:$J,0))</f>
        <v>#N/A</v>
      </c>
      <c r="X490" s="191">
        <f ca="1" t="shared" si="37"/>
        <v>0</v>
      </c>
      <c r="AB490" s="235" t="str">
        <f ca="1" t="shared" si="39"/>
        <v/>
      </c>
      <c r="AC490" s="191" t="str">
        <f ca="1" t="shared" si="40"/>
        <v/>
      </c>
      <c r="AD490" s="191" t="str">
        <f ca="1" t="shared" si="41"/>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8"/>
        <v/>
      </c>
      <c r="T491" s="232" t="str">
        <f ca="1">IF(B491="","",IF(ISERROR(MATCH($J491,SorP!$B$1:$B$6261,0)),"",INDIRECT("'SorP'!$A$"&amp;MATCH($S491&amp;$J491,SorP!C:C,0))))</f>
        <v/>
      </c>
      <c r="U491" s="233"/>
      <c r="V491" s="234" t="e">
        <f ca="1">IF(C491="",NA(),MATCH($B491&amp;$C491,'Smelter Look-up'!$J:$J,0))</f>
        <v>#N/A</v>
      </c>
      <c r="X491" s="191">
        <f ca="1" t="shared" si="37"/>
        <v>0</v>
      </c>
      <c r="AB491" s="235" t="str">
        <f ca="1" t="shared" si="39"/>
        <v/>
      </c>
      <c r="AC491" s="191" t="str">
        <f ca="1" t="shared" si="40"/>
        <v/>
      </c>
      <c r="AD491" s="191" t="str">
        <f ca="1" t="shared" si="41"/>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8"/>
        <v/>
      </c>
      <c r="T492" s="232" t="str">
        <f ca="1">IF(B492="","",IF(ISERROR(MATCH($J492,SorP!$B$1:$B$6261,0)),"",INDIRECT("'SorP'!$A$"&amp;MATCH($S492&amp;$J492,SorP!C:C,0))))</f>
        <v/>
      </c>
      <c r="U492" s="233"/>
      <c r="V492" s="234" t="e">
        <f ca="1">IF(C492="",NA(),MATCH($B492&amp;$C492,'Smelter Look-up'!$J:$J,0))</f>
        <v>#N/A</v>
      </c>
      <c r="X492" s="191">
        <f ca="1" t="shared" si="37"/>
        <v>0</v>
      </c>
      <c r="AB492" s="235" t="str">
        <f ca="1" t="shared" si="39"/>
        <v/>
      </c>
      <c r="AC492" s="191" t="str">
        <f ca="1" t="shared" si="40"/>
        <v/>
      </c>
      <c r="AD492" s="191" t="str">
        <f ca="1" t="shared" si="41"/>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8"/>
        <v/>
      </c>
      <c r="T493" s="232" t="str">
        <f ca="1">IF(B493="","",IF(ISERROR(MATCH($J493,SorP!$B$1:$B$6261,0)),"",INDIRECT("'SorP'!$A$"&amp;MATCH($S493&amp;$J493,SorP!C:C,0))))</f>
        <v/>
      </c>
      <c r="U493" s="233"/>
      <c r="V493" s="234" t="e">
        <f ca="1">IF(C493="",NA(),MATCH($B493&amp;$C493,'Smelter Look-up'!$J:$J,0))</f>
        <v>#N/A</v>
      </c>
      <c r="X493" s="191">
        <f ca="1" t="shared" si="37"/>
        <v>0</v>
      </c>
      <c r="AB493" s="235" t="str">
        <f ca="1" t="shared" si="39"/>
        <v/>
      </c>
      <c r="AC493" s="191" t="str">
        <f ca="1" t="shared" si="40"/>
        <v/>
      </c>
      <c r="AD493" s="191" t="str">
        <f ca="1" t="shared" si="41"/>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8"/>
        <v/>
      </c>
      <c r="T494" s="232" t="str">
        <f ca="1">IF(B494="","",IF(ISERROR(MATCH($J494,SorP!$B$1:$B$6261,0)),"",INDIRECT("'SorP'!$A$"&amp;MATCH($S494&amp;$J494,SorP!C:C,0))))</f>
        <v/>
      </c>
      <c r="U494" s="233"/>
      <c r="V494" s="234" t="e">
        <f ca="1">IF(C494="",NA(),MATCH($B494&amp;$C494,'Smelter Look-up'!$J:$J,0))</f>
        <v>#N/A</v>
      </c>
      <c r="X494" s="191">
        <f ca="1" t="shared" si="37"/>
        <v>0</v>
      </c>
      <c r="AB494" s="235" t="str">
        <f ca="1" t="shared" si="39"/>
        <v/>
      </c>
      <c r="AC494" s="191" t="str">
        <f ca="1" t="shared" si="40"/>
        <v/>
      </c>
      <c r="AD494" s="191" t="str">
        <f ca="1" t="shared" si="41"/>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8"/>
        <v/>
      </c>
      <c r="T495" s="232" t="str">
        <f ca="1">IF(B495="","",IF(ISERROR(MATCH($J495,SorP!$B$1:$B$6261,0)),"",INDIRECT("'SorP'!$A$"&amp;MATCH($S495&amp;$J495,SorP!C:C,0))))</f>
        <v/>
      </c>
      <c r="U495" s="233"/>
      <c r="V495" s="234" t="e">
        <f ca="1">IF(C495="",NA(),MATCH($B495&amp;$C495,'Smelter Look-up'!$J:$J,0))</f>
        <v>#N/A</v>
      </c>
      <c r="X495" s="191">
        <f ca="1" t="shared" si="37"/>
        <v>0</v>
      </c>
      <c r="AB495" s="235" t="str">
        <f ca="1" t="shared" si="39"/>
        <v/>
      </c>
      <c r="AC495" s="191" t="str">
        <f ca="1" t="shared" si="40"/>
        <v/>
      </c>
      <c r="AD495" s="191" t="str">
        <f ca="1" t="shared" si="41"/>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8"/>
        <v/>
      </c>
      <c r="T496" s="232" t="str">
        <f ca="1">IF(B496="","",IF(ISERROR(MATCH($J496,SorP!$B$1:$B$6261,0)),"",INDIRECT("'SorP'!$A$"&amp;MATCH($S496&amp;$J496,SorP!C:C,0))))</f>
        <v/>
      </c>
      <c r="U496" s="233"/>
      <c r="V496" s="234" t="e">
        <f ca="1">IF(C496="",NA(),MATCH($B496&amp;$C496,'Smelter Look-up'!$J:$J,0))</f>
        <v>#N/A</v>
      </c>
      <c r="X496" s="191">
        <f ca="1" t="shared" si="37"/>
        <v>0</v>
      </c>
      <c r="AB496" s="235" t="str">
        <f ca="1" t="shared" si="39"/>
        <v/>
      </c>
      <c r="AC496" s="191" t="str">
        <f ca="1" t="shared" si="40"/>
        <v/>
      </c>
      <c r="AD496" s="191" t="str">
        <f ca="1" t="shared" si="41"/>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8"/>
        <v/>
      </c>
      <c r="T497" s="232" t="str">
        <f ca="1">IF(B497="","",IF(ISERROR(MATCH($J497,SorP!$B$1:$B$6261,0)),"",INDIRECT("'SorP'!$A$"&amp;MATCH($S497&amp;$J497,SorP!C:C,0))))</f>
        <v/>
      </c>
      <c r="U497" s="233"/>
      <c r="V497" s="234" t="e">
        <f ca="1">IF(C497="",NA(),MATCH($B497&amp;$C497,'Smelter Look-up'!$J:$J,0))</f>
        <v>#N/A</v>
      </c>
      <c r="X497" s="191">
        <f ca="1" t="shared" si="37"/>
        <v>0</v>
      </c>
      <c r="AB497" s="235" t="str">
        <f ca="1" t="shared" si="39"/>
        <v/>
      </c>
      <c r="AC497" s="191" t="str">
        <f ca="1" t="shared" si="40"/>
        <v/>
      </c>
      <c r="AD497" s="191" t="str">
        <f ca="1" t="shared" si="41"/>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8"/>
        <v/>
      </c>
      <c r="T498" s="232" t="str">
        <f ca="1">IF(B498="","",IF(ISERROR(MATCH($J498,SorP!$B$1:$B$6261,0)),"",INDIRECT("'SorP'!$A$"&amp;MATCH($S498&amp;$J498,SorP!C:C,0))))</f>
        <v/>
      </c>
      <c r="U498" s="233"/>
      <c r="V498" s="234" t="e">
        <f ca="1">IF(C498="",NA(),MATCH($B498&amp;$C498,'Smelter Look-up'!$J:$J,0))</f>
        <v>#N/A</v>
      </c>
      <c r="X498" s="191">
        <f ca="1" t="shared" si="37"/>
        <v>0</v>
      </c>
      <c r="AB498" s="235" t="str">
        <f ca="1" t="shared" si="39"/>
        <v/>
      </c>
      <c r="AC498" s="191" t="str">
        <f ca="1" t="shared" si="40"/>
        <v/>
      </c>
      <c r="AD498" s="191" t="str">
        <f ca="1" t="shared" si="41"/>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8"/>
        <v/>
      </c>
      <c r="T499" s="232" t="str">
        <f ca="1">IF(B499="","",IF(ISERROR(MATCH($J499,SorP!$B$1:$B$6261,0)),"",INDIRECT("'SorP'!$A$"&amp;MATCH($S499&amp;$J499,SorP!C:C,0))))</f>
        <v/>
      </c>
      <c r="U499" s="233"/>
      <c r="V499" s="234" t="e">
        <f ca="1">IF(C499="",NA(),MATCH($B499&amp;$C499,'Smelter Look-up'!$J:$J,0))</f>
        <v>#N/A</v>
      </c>
      <c r="X499" s="191">
        <f ca="1" t="shared" si="37"/>
        <v>0</v>
      </c>
      <c r="AB499" s="235" t="str">
        <f ca="1" t="shared" si="39"/>
        <v/>
      </c>
      <c r="AC499" s="191" t="str">
        <f ca="1" t="shared" si="40"/>
        <v/>
      </c>
      <c r="AD499" s="191" t="str">
        <f ca="1" t="shared" si="41"/>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8"/>
        <v/>
      </c>
      <c r="T500" s="232" t="str">
        <f ca="1">IF(B500="","",IF(ISERROR(MATCH($J500,SorP!$B$1:$B$6261,0)),"",INDIRECT("'SorP'!$A$"&amp;MATCH($S500&amp;$J500,SorP!C:C,0))))</f>
        <v/>
      </c>
      <c r="U500" s="233"/>
      <c r="V500" s="234" t="e">
        <f ca="1">IF(C500="",NA(),MATCH($B500&amp;$C500,'Smelter Look-up'!$J:$J,0))</f>
        <v>#N/A</v>
      </c>
      <c r="X500" s="191">
        <f ca="1" t="shared" si="37"/>
        <v>0</v>
      </c>
      <c r="AB500" s="235" t="str">
        <f ca="1" t="shared" si="39"/>
        <v/>
      </c>
      <c r="AC500" s="191" t="str">
        <f ca="1" t="shared" si="40"/>
        <v/>
      </c>
      <c r="AD500" s="191" t="str">
        <f ca="1" t="shared" si="41"/>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8"/>
        <v/>
      </c>
      <c r="T501" s="232" t="str">
        <f ca="1">IF(B501="","",IF(ISERROR(MATCH($J501,SorP!$B$1:$B$6261,0)),"",INDIRECT("'SorP'!$A$"&amp;MATCH($S501&amp;$J501,SorP!C:C,0))))</f>
        <v/>
      </c>
      <c r="U501" s="233"/>
      <c r="V501" s="234" t="e">
        <f ca="1">IF(C501="",NA(),MATCH($B501&amp;$C501,'Smelter Look-up'!$J:$J,0))</f>
        <v>#N/A</v>
      </c>
      <c r="X501" s="191">
        <f ca="1" t="shared" si="37"/>
        <v>0</v>
      </c>
      <c r="AB501" s="235" t="str">
        <f ca="1" t="shared" si="39"/>
        <v/>
      </c>
      <c r="AC501" s="191" t="str">
        <f ca="1" t="shared" si="40"/>
        <v/>
      </c>
      <c r="AD501" s="191" t="str">
        <f ca="1" t="shared" si="41"/>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8"/>
        <v/>
      </c>
      <c r="T502" s="232" t="str">
        <f ca="1">IF(B502="","",IF(ISERROR(MATCH($J502,SorP!$B$1:$B$6261,0)),"",INDIRECT("'SorP'!$A$"&amp;MATCH($S502&amp;$J502,SorP!C:C,0))))</f>
        <v/>
      </c>
      <c r="U502" s="233"/>
      <c r="V502" s="234" t="e">
        <f ca="1">IF(C502="",NA(),MATCH($B502&amp;$C502,'Smelter Look-up'!$J:$J,0))</f>
        <v>#N/A</v>
      </c>
      <c r="X502" s="191">
        <f ca="1" t="shared" si="37"/>
        <v>0</v>
      </c>
      <c r="AB502" s="235" t="str">
        <f ca="1" t="shared" si="39"/>
        <v/>
      </c>
      <c r="AC502" s="191" t="str">
        <f ca="1" t="shared" si="40"/>
        <v/>
      </c>
      <c r="AD502" s="191" t="str">
        <f ca="1" t="shared" si="41"/>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8"/>
        <v/>
      </c>
      <c r="T503" s="232" t="str">
        <f ca="1">IF(B503="","",IF(ISERROR(MATCH($J503,SorP!$B$1:$B$6261,0)),"",INDIRECT("'SorP'!$A$"&amp;MATCH($S503&amp;$J503,SorP!C:C,0))))</f>
        <v/>
      </c>
      <c r="U503" s="233"/>
      <c r="V503" s="234" t="e">
        <f ca="1">IF(C503="",NA(),MATCH($B503&amp;$C503,'Smelter Look-up'!$J:$J,0))</f>
        <v>#N/A</v>
      </c>
      <c r="X503" s="191">
        <f ca="1" t="shared" si="37"/>
        <v>0</v>
      </c>
      <c r="AB503" s="235" t="str">
        <f ca="1" t="shared" si="39"/>
        <v/>
      </c>
      <c r="AC503" s="191" t="str">
        <f ca="1" t="shared" si="40"/>
        <v/>
      </c>
      <c r="AD503" s="191" t="str">
        <f ca="1" t="shared" si="41"/>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8"/>
        <v/>
      </c>
      <c r="T504" s="232" t="str">
        <f ca="1">IF(B504="","",IF(ISERROR(MATCH($J504,SorP!$B$1:$B$6261,0)),"",INDIRECT("'SorP'!$A$"&amp;MATCH($S504&amp;$J504,SorP!C:C,0))))</f>
        <v/>
      </c>
      <c r="U504" s="233"/>
      <c r="V504" s="234" t="e">
        <f ca="1">IF(C504="",NA(),MATCH($B504&amp;$C504,'Smelter Look-up'!$J:$J,0))</f>
        <v>#N/A</v>
      </c>
      <c r="X504" s="191">
        <f ca="1" t="shared" si="37"/>
        <v>0</v>
      </c>
      <c r="AB504" s="235" t="str">
        <f ca="1" t="shared" si="39"/>
        <v/>
      </c>
      <c r="AC504" s="191" t="str">
        <f ca="1" t="shared" si="40"/>
        <v/>
      </c>
      <c r="AD504" s="191" t="str">
        <f ca="1" t="shared" si="41"/>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8"/>
        <v/>
      </c>
      <c r="T505" s="232" t="str">
        <f ca="1">IF(B505="","",IF(ISERROR(MATCH($J505,SorP!$B$1:$B$6261,0)),"",INDIRECT("'SorP'!$A$"&amp;MATCH($S505&amp;$J505,SorP!C:C,0))))</f>
        <v/>
      </c>
      <c r="U505" s="233"/>
      <c r="V505" s="234" t="e">
        <f ca="1">IF(C505="",NA(),MATCH($B505&amp;$C505,'Smelter Look-up'!$J:$J,0))</f>
        <v>#N/A</v>
      </c>
      <c r="X505" s="191">
        <f ca="1" t="shared" si="37"/>
        <v>0</v>
      </c>
      <c r="AB505" s="235" t="str">
        <f ca="1" t="shared" si="39"/>
        <v/>
      </c>
      <c r="AC505" s="191" t="str">
        <f ca="1" t="shared" si="40"/>
        <v/>
      </c>
      <c r="AD505" s="191" t="str">
        <f ca="1" t="shared" si="41"/>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8"/>
        <v/>
      </c>
      <c r="T506" s="232" t="str">
        <f ca="1">IF(B506="","",IF(ISERROR(MATCH($J506,SorP!$B$1:$B$6261,0)),"",INDIRECT("'SorP'!$A$"&amp;MATCH($S506&amp;$J506,SorP!C:C,0))))</f>
        <v/>
      </c>
      <c r="U506" s="233"/>
      <c r="V506" s="234" t="e">
        <f ca="1">IF(C506="",NA(),MATCH($B506&amp;$C506,'Smelter Look-up'!$J:$J,0))</f>
        <v>#N/A</v>
      </c>
      <c r="X506" s="191">
        <f ca="1" t="shared" si="37"/>
        <v>0</v>
      </c>
      <c r="AB506" s="235" t="str">
        <f ca="1" t="shared" si="39"/>
        <v/>
      </c>
      <c r="AC506" s="191" t="str">
        <f ca="1" t="shared" si="40"/>
        <v/>
      </c>
      <c r="AD506" s="191" t="str">
        <f ca="1" t="shared" si="41"/>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8"/>
        <v/>
      </c>
      <c r="T507" s="232" t="str">
        <f ca="1">IF(B507="","",IF(ISERROR(MATCH($J507,SorP!$B$1:$B$6261,0)),"",INDIRECT("'SorP'!$A$"&amp;MATCH($S507&amp;$J507,SorP!C:C,0))))</f>
        <v/>
      </c>
      <c r="U507" s="233"/>
      <c r="V507" s="234" t="e">
        <f ca="1">IF(C507="",NA(),MATCH($B507&amp;$C507,'Smelter Look-up'!$J:$J,0))</f>
        <v>#N/A</v>
      </c>
      <c r="X507" s="191">
        <f ca="1" t="shared" si="37"/>
        <v>0</v>
      </c>
      <c r="AB507" s="235" t="str">
        <f ca="1" t="shared" si="39"/>
        <v/>
      </c>
      <c r="AC507" s="191" t="str">
        <f ca="1" t="shared" si="40"/>
        <v/>
      </c>
      <c r="AD507" s="191" t="str">
        <f ca="1" t="shared" si="41"/>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si="38"/>
        <v/>
      </c>
      <c r="T508" s="232" t="str">
        <f ca="1">IF(B508="","",IF(ISERROR(MATCH($J508,SorP!$B$1:$B$6261,0)),"",INDIRECT("'SorP'!$A$"&amp;MATCH($S508&amp;$J508,SorP!C:C,0))))</f>
        <v/>
      </c>
      <c r="U508" s="233"/>
      <c r="V508" s="234" t="e">
        <f ca="1">IF(C508="",NA(),MATCH($B508&amp;$C508,'Smelter Look-up'!$J:$J,0))</f>
        <v>#N/A</v>
      </c>
      <c r="X508" s="191">
        <f ca="1" t="shared" si="37"/>
        <v>0</v>
      </c>
      <c r="AB508" s="235" t="str">
        <f ca="1" t="shared" si="39"/>
        <v/>
      </c>
      <c r="AC508" s="191" t="str">
        <f ca="1" t="shared" si="40"/>
        <v/>
      </c>
      <c r="AD508" s="191" t="str">
        <f ca="1" t="shared" si="41"/>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38"/>
        <v/>
      </c>
      <c r="T509" s="232" t="str">
        <f ca="1">IF(B509="","",IF(ISERROR(MATCH($J509,SorP!$B$1:$B$6261,0)),"",INDIRECT("'SorP'!$A$"&amp;MATCH($S509&amp;$J509,SorP!C:C,0))))</f>
        <v/>
      </c>
      <c r="U509" s="233"/>
      <c r="V509" s="234" t="e">
        <f ca="1">IF(C509="",NA(),MATCH($B509&amp;$C509,'Smelter Look-up'!$J:$J,0))</f>
        <v>#N/A</v>
      </c>
      <c r="X509" s="191">
        <f ca="1" t="shared" ref="X509:X572" si="42">IF(AND(C509="Smelter not listed",OR(LEN(D509)=0,LEN(E509)=0)),1,0)</f>
        <v>0</v>
      </c>
      <c r="AB509" s="235" t="str">
        <f ca="1" t="shared" si="39"/>
        <v/>
      </c>
      <c r="AC509" s="191" t="str">
        <f ca="1" t="shared" si="40"/>
        <v/>
      </c>
      <c r="AD509" s="191" t="str">
        <f ca="1" t="shared" si="41"/>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ref="S510:S573" si="43">IF(B510="","",IF(ISERROR(MATCH($E510,CL,0)),"Unknown",INDIRECT("'C'!$A$"&amp;MATCH($E510,CL,0)+1)))</f>
        <v/>
      </c>
      <c r="T510" s="232" t="str">
        <f ca="1">IF(B510="","",IF(ISERROR(MATCH($J510,SorP!$B$1:$B$6261,0)),"",INDIRECT("'SorP'!$A$"&amp;MATCH($S510&amp;$J510,SorP!C:C,0))))</f>
        <v/>
      </c>
      <c r="U510" s="233"/>
      <c r="V510" s="234" t="e">
        <f ca="1">IF(C510="",NA(),MATCH($B510&amp;$C510,'Smelter Look-up'!$J:$J,0))</f>
        <v>#N/A</v>
      </c>
      <c r="X510" s="191">
        <f ca="1" t="shared" si="42"/>
        <v>0</v>
      </c>
      <c r="AB510" s="235" t="str">
        <f ca="1" t="shared" si="39"/>
        <v/>
      </c>
      <c r="AC510" s="191" t="str">
        <f ca="1" t="shared" si="40"/>
        <v/>
      </c>
      <c r="AD510" s="191" t="str">
        <f ca="1" t="shared" si="41"/>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3"/>
        <v/>
      </c>
      <c r="T511" s="232" t="str">
        <f ca="1">IF(B511="","",IF(ISERROR(MATCH($J511,SorP!$B$1:$B$6261,0)),"",INDIRECT("'SorP'!$A$"&amp;MATCH($S511&amp;$J511,SorP!C:C,0))))</f>
        <v/>
      </c>
      <c r="U511" s="233"/>
      <c r="V511" s="234" t="e">
        <f ca="1">IF(C511="",NA(),MATCH($B511&amp;$C511,'Smelter Look-up'!$J:$J,0))</f>
        <v>#N/A</v>
      </c>
      <c r="X511" s="191">
        <f ca="1" t="shared" si="42"/>
        <v>0</v>
      </c>
      <c r="AB511" s="235" t="str">
        <f ca="1" t="shared" si="39"/>
        <v/>
      </c>
      <c r="AC511" s="191" t="str">
        <f ca="1" t="shared" si="40"/>
        <v/>
      </c>
      <c r="AD511" s="191" t="str">
        <f ca="1" t="shared" si="41"/>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3"/>
        <v/>
      </c>
      <c r="T512" s="232" t="str">
        <f ca="1">IF(B512="","",IF(ISERROR(MATCH($J512,SorP!$B$1:$B$6261,0)),"",INDIRECT("'SorP'!$A$"&amp;MATCH($S512&amp;$J512,SorP!C:C,0))))</f>
        <v/>
      </c>
      <c r="U512" s="233"/>
      <c r="V512" s="234" t="e">
        <f ca="1">IF(C512="",NA(),MATCH($B512&amp;$C512,'Smelter Look-up'!$J:$J,0))</f>
        <v>#N/A</v>
      </c>
      <c r="X512" s="191">
        <f ca="1" t="shared" si="42"/>
        <v>0</v>
      </c>
      <c r="AB512" s="235" t="str">
        <f ca="1" t="shared" si="39"/>
        <v/>
      </c>
      <c r="AC512" s="191" t="str">
        <f ca="1" t="shared" si="40"/>
        <v/>
      </c>
      <c r="AD512" s="191" t="str">
        <f ca="1" t="shared" si="41"/>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3"/>
        <v/>
      </c>
      <c r="T513" s="232" t="str">
        <f ca="1">IF(B513="","",IF(ISERROR(MATCH($J513,SorP!$B$1:$B$6261,0)),"",INDIRECT("'SorP'!$A$"&amp;MATCH($S513&amp;$J513,SorP!C:C,0))))</f>
        <v/>
      </c>
      <c r="U513" s="233"/>
      <c r="V513" s="234" t="e">
        <f ca="1">IF(C513="",NA(),MATCH($B513&amp;$C513,'Smelter Look-up'!$J:$J,0))</f>
        <v>#N/A</v>
      </c>
      <c r="X513" s="191">
        <f ca="1" t="shared" si="42"/>
        <v>0</v>
      </c>
      <c r="AB513" s="235" t="str">
        <f ca="1" t="shared" si="39"/>
        <v/>
      </c>
      <c r="AC513" s="191" t="str">
        <f ca="1" t="shared" si="40"/>
        <v/>
      </c>
      <c r="AD513" s="191" t="str">
        <f ca="1" t="shared" si="41"/>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3"/>
        <v/>
      </c>
      <c r="T514" s="232" t="str">
        <f ca="1">IF(B514="","",IF(ISERROR(MATCH($J514,SorP!$B$1:$B$6261,0)),"",INDIRECT("'SorP'!$A$"&amp;MATCH($S514&amp;$J514,SorP!C:C,0))))</f>
        <v/>
      </c>
      <c r="U514" s="233"/>
      <c r="V514" s="234" t="e">
        <f ca="1">IF(C514="",NA(),MATCH($B514&amp;$C514,'Smelter Look-up'!$J:$J,0))</f>
        <v>#N/A</v>
      </c>
      <c r="X514" s="191">
        <f ca="1" t="shared" si="42"/>
        <v>0</v>
      </c>
      <c r="AB514" s="235" t="str">
        <f ca="1" t="shared" si="39"/>
        <v/>
      </c>
      <c r="AC514" s="191" t="str">
        <f ca="1" t="shared" si="40"/>
        <v/>
      </c>
      <c r="AD514" s="191" t="str">
        <f ca="1" t="shared" si="41"/>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3"/>
        <v/>
      </c>
      <c r="T515" s="232" t="str">
        <f ca="1">IF(B515="","",IF(ISERROR(MATCH($J515,SorP!$B$1:$B$6261,0)),"",INDIRECT("'SorP'!$A$"&amp;MATCH($S515&amp;$J515,SorP!C:C,0))))</f>
        <v/>
      </c>
      <c r="U515" s="233"/>
      <c r="V515" s="234" t="e">
        <f ca="1">IF(C515="",NA(),MATCH($B515&amp;$C515,'Smelter Look-up'!$J:$J,0))</f>
        <v>#N/A</v>
      </c>
      <c r="X515" s="191">
        <f ca="1" t="shared" si="42"/>
        <v>0</v>
      </c>
      <c r="AB515" s="235" t="str">
        <f ca="1" t="shared" si="39"/>
        <v/>
      </c>
      <c r="AC515" s="191" t="str">
        <f ca="1" t="shared" si="40"/>
        <v/>
      </c>
      <c r="AD515" s="191" t="str">
        <f ca="1" t="shared" si="41"/>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3"/>
        <v/>
      </c>
      <c r="T516" s="232" t="str">
        <f ca="1">IF(B516="","",IF(ISERROR(MATCH($J516,SorP!$B$1:$B$6261,0)),"",INDIRECT("'SorP'!$A$"&amp;MATCH($S516&amp;$J516,SorP!C:C,0))))</f>
        <v/>
      </c>
      <c r="U516" s="233"/>
      <c r="V516" s="234" t="e">
        <f ca="1">IF(C516="",NA(),MATCH($B516&amp;$C516,'Smelter Look-up'!$J:$J,0))</f>
        <v>#N/A</v>
      </c>
      <c r="X516" s="191">
        <f ca="1" t="shared" si="42"/>
        <v>0</v>
      </c>
      <c r="AB516" s="235" t="str">
        <f ca="1" t="shared" ref="AB516:AB579" si="44">IF(C516="","",B516)</f>
        <v/>
      </c>
      <c r="AC516" s="191" t="str">
        <f ca="1" t="shared" ref="AC516:AC579" si="45">B516</f>
        <v/>
      </c>
      <c r="AD516" s="191" t="str">
        <f ca="1" t="shared" ref="AD516:AD579" si="46">IF(C516="Smelter not listed",D516,C516)</f>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3"/>
        <v/>
      </c>
      <c r="T517" s="232" t="str">
        <f ca="1">IF(B517="","",IF(ISERROR(MATCH($J517,SorP!$B$1:$B$6261,0)),"",INDIRECT("'SorP'!$A$"&amp;MATCH($S517&amp;$J517,SorP!C:C,0))))</f>
        <v/>
      </c>
      <c r="U517" s="233"/>
      <c r="V517" s="234" t="e">
        <f ca="1">IF(C517="",NA(),MATCH($B517&amp;$C517,'Smelter Look-up'!$J:$J,0))</f>
        <v>#N/A</v>
      </c>
      <c r="X517" s="191">
        <f ca="1" t="shared" si="42"/>
        <v>0</v>
      </c>
      <c r="AB517" s="235" t="str">
        <f ca="1" t="shared" si="44"/>
        <v/>
      </c>
      <c r="AC517" s="191" t="str">
        <f ca="1" t="shared" si="45"/>
        <v/>
      </c>
      <c r="AD517" s="191" t="str">
        <f ca="1" t="shared" si="46"/>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3"/>
        <v/>
      </c>
      <c r="T518" s="232" t="str">
        <f ca="1">IF(B518="","",IF(ISERROR(MATCH($J518,SorP!$B$1:$B$6261,0)),"",INDIRECT("'SorP'!$A$"&amp;MATCH($S518&amp;$J518,SorP!C:C,0))))</f>
        <v/>
      </c>
      <c r="U518" s="233"/>
      <c r="V518" s="234" t="e">
        <f ca="1">IF(C518="",NA(),MATCH($B518&amp;$C518,'Smelter Look-up'!$J:$J,0))</f>
        <v>#N/A</v>
      </c>
      <c r="X518" s="191">
        <f ca="1" t="shared" si="42"/>
        <v>0</v>
      </c>
      <c r="AB518" s="235" t="str">
        <f ca="1" t="shared" si="44"/>
        <v/>
      </c>
      <c r="AC518" s="191" t="str">
        <f ca="1" t="shared" si="45"/>
        <v/>
      </c>
      <c r="AD518" s="191" t="str">
        <f ca="1" t="shared" si="46"/>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3"/>
        <v/>
      </c>
      <c r="T519" s="232" t="str">
        <f ca="1">IF(B519="","",IF(ISERROR(MATCH($J519,SorP!$B$1:$B$6261,0)),"",INDIRECT("'SorP'!$A$"&amp;MATCH($S519&amp;$J519,SorP!C:C,0))))</f>
        <v/>
      </c>
      <c r="U519" s="233"/>
      <c r="V519" s="234" t="e">
        <f ca="1">IF(C519="",NA(),MATCH($B519&amp;$C519,'Smelter Look-up'!$J:$J,0))</f>
        <v>#N/A</v>
      </c>
      <c r="X519" s="191">
        <f ca="1" t="shared" si="42"/>
        <v>0</v>
      </c>
      <c r="AB519" s="235" t="str">
        <f ca="1" t="shared" si="44"/>
        <v/>
      </c>
      <c r="AC519" s="191" t="str">
        <f ca="1" t="shared" si="45"/>
        <v/>
      </c>
      <c r="AD519" s="191" t="str">
        <f ca="1" t="shared" si="46"/>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3"/>
        <v/>
      </c>
      <c r="T520" s="232" t="str">
        <f ca="1">IF(B520="","",IF(ISERROR(MATCH($J520,SorP!$B$1:$B$6261,0)),"",INDIRECT("'SorP'!$A$"&amp;MATCH($S520&amp;$J520,SorP!C:C,0))))</f>
        <v/>
      </c>
      <c r="U520" s="233"/>
      <c r="V520" s="234" t="e">
        <f ca="1">IF(C520="",NA(),MATCH($B520&amp;$C520,'Smelter Look-up'!$J:$J,0))</f>
        <v>#N/A</v>
      </c>
      <c r="X520" s="191">
        <f ca="1" t="shared" si="42"/>
        <v>0</v>
      </c>
      <c r="AB520" s="235" t="str">
        <f ca="1" t="shared" si="44"/>
        <v/>
      </c>
      <c r="AC520" s="191" t="str">
        <f ca="1" t="shared" si="45"/>
        <v/>
      </c>
      <c r="AD520" s="191" t="str">
        <f ca="1" t="shared" si="46"/>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3"/>
        <v/>
      </c>
      <c r="T521" s="232" t="str">
        <f ca="1">IF(B521="","",IF(ISERROR(MATCH($J521,SorP!$B$1:$B$6261,0)),"",INDIRECT("'SorP'!$A$"&amp;MATCH($S521&amp;$J521,SorP!C:C,0))))</f>
        <v/>
      </c>
      <c r="U521" s="233"/>
      <c r="V521" s="234" t="e">
        <f ca="1">IF(C521="",NA(),MATCH($B521&amp;$C521,'Smelter Look-up'!$J:$J,0))</f>
        <v>#N/A</v>
      </c>
      <c r="X521" s="191">
        <f ca="1" t="shared" si="42"/>
        <v>0</v>
      </c>
      <c r="AB521" s="235" t="str">
        <f ca="1" t="shared" si="44"/>
        <v/>
      </c>
      <c r="AC521" s="191" t="str">
        <f ca="1" t="shared" si="45"/>
        <v/>
      </c>
      <c r="AD521" s="191" t="str">
        <f ca="1" t="shared" si="46"/>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3"/>
        <v/>
      </c>
      <c r="T522" s="232" t="str">
        <f ca="1">IF(B522="","",IF(ISERROR(MATCH($J522,SorP!$B$1:$B$6261,0)),"",INDIRECT("'SorP'!$A$"&amp;MATCH($S522&amp;$J522,SorP!C:C,0))))</f>
        <v/>
      </c>
      <c r="U522" s="233"/>
      <c r="V522" s="234" t="e">
        <f ca="1">IF(C522="",NA(),MATCH($B522&amp;$C522,'Smelter Look-up'!$J:$J,0))</f>
        <v>#N/A</v>
      </c>
      <c r="X522" s="191">
        <f ca="1" t="shared" si="42"/>
        <v>0</v>
      </c>
      <c r="AB522" s="235" t="str">
        <f ca="1" t="shared" si="44"/>
        <v/>
      </c>
      <c r="AC522" s="191" t="str">
        <f ca="1" t="shared" si="45"/>
        <v/>
      </c>
      <c r="AD522" s="191" t="str">
        <f ca="1" t="shared" si="46"/>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3"/>
        <v/>
      </c>
      <c r="T523" s="232" t="str">
        <f ca="1">IF(B523="","",IF(ISERROR(MATCH($J523,SorP!$B$1:$B$6261,0)),"",INDIRECT("'SorP'!$A$"&amp;MATCH($S523&amp;$J523,SorP!C:C,0))))</f>
        <v/>
      </c>
      <c r="U523" s="233"/>
      <c r="V523" s="234" t="e">
        <f ca="1">IF(C523="",NA(),MATCH($B523&amp;$C523,'Smelter Look-up'!$J:$J,0))</f>
        <v>#N/A</v>
      </c>
      <c r="X523" s="191">
        <f ca="1" t="shared" si="42"/>
        <v>0</v>
      </c>
      <c r="AB523" s="235" t="str">
        <f ca="1" t="shared" si="44"/>
        <v/>
      </c>
      <c r="AC523" s="191" t="str">
        <f ca="1" t="shared" si="45"/>
        <v/>
      </c>
      <c r="AD523" s="191" t="str">
        <f ca="1" t="shared" si="46"/>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3"/>
        <v/>
      </c>
      <c r="T524" s="232" t="str">
        <f ca="1">IF(B524="","",IF(ISERROR(MATCH($J524,SorP!$B$1:$B$6261,0)),"",INDIRECT("'SorP'!$A$"&amp;MATCH($S524&amp;$J524,SorP!C:C,0))))</f>
        <v/>
      </c>
      <c r="U524" s="233"/>
      <c r="V524" s="234" t="e">
        <f ca="1">IF(C524="",NA(),MATCH($B524&amp;$C524,'Smelter Look-up'!$J:$J,0))</f>
        <v>#N/A</v>
      </c>
      <c r="X524" s="191">
        <f ca="1" t="shared" si="42"/>
        <v>0</v>
      </c>
      <c r="AB524" s="235" t="str">
        <f ca="1" t="shared" si="44"/>
        <v/>
      </c>
      <c r="AC524" s="191" t="str">
        <f ca="1" t="shared" si="45"/>
        <v/>
      </c>
      <c r="AD524" s="191" t="str">
        <f ca="1" t="shared" si="46"/>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3"/>
        <v/>
      </c>
      <c r="T525" s="232" t="str">
        <f ca="1">IF(B525="","",IF(ISERROR(MATCH($J525,SorP!$B$1:$B$6261,0)),"",INDIRECT("'SorP'!$A$"&amp;MATCH($S525&amp;$J525,SorP!C:C,0))))</f>
        <v/>
      </c>
      <c r="U525" s="233"/>
      <c r="V525" s="234" t="e">
        <f ca="1">IF(C525="",NA(),MATCH($B525&amp;$C525,'Smelter Look-up'!$J:$J,0))</f>
        <v>#N/A</v>
      </c>
      <c r="X525" s="191">
        <f ca="1" t="shared" si="42"/>
        <v>0</v>
      </c>
      <c r="AB525" s="235" t="str">
        <f ca="1" t="shared" si="44"/>
        <v/>
      </c>
      <c r="AC525" s="191" t="str">
        <f ca="1" t="shared" si="45"/>
        <v/>
      </c>
      <c r="AD525" s="191" t="str">
        <f ca="1" t="shared" si="46"/>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3"/>
        <v/>
      </c>
      <c r="T526" s="232" t="str">
        <f ca="1">IF(B526="","",IF(ISERROR(MATCH($J526,SorP!$B$1:$B$6261,0)),"",INDIRECT("'SorP'!$A$"&amp;MATCH($S526&amp;$J526,SorP!C:C,0))))</f>
        <v/>
      </c>
      <c r="U526" s="233"/>
      <c r="V526" s="234" t="e">
        <f ca="1">IF(C526="",NA(),MATCH($B526&amp;$C526,'Smelter Look-up'!$J:$J,0))</f>
        <v>#N/A</v>
      </c>
      <c r="X526" s="191">
        <f ca="1" t="shared" si="42"/>
        <v>0</v>
      </c>
      <c r="AB526" s="235" t="str">
        <f ca="1" t="shared" si="44"/>
        <v/>
      </c>
      <c r="AC526" s="191" t="str">
        <f ca="1" t="shared" si="45"/>
        <v/>
      </c>
      <c r="AD526" s="191" t="str">
        <f ca="1" t="shared" si="46"/>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3"/>
        <v/>
      </c>
      <c r="T527" s="232" t="str">
        <f ca="1">IF(B527="","",IF(ISERROR(MATCH($J527,SorP!$B$1:$B$6261,0)),"",INDIRECT("'SorP'!$A$"&amp;MATCH($S527&amp;$J527,SorP!C:C,0))))</f>
        <v/>
      </c>
      <c r="U527" s="233"/>
      <c r="V527" s="234" t="e">
        <f ca="1">IF(C527="",NA(),MATCH($B527&amp;$C527,'Smelter Look-up'!$J:$J,0))</f>
        <v>#N/A</v>
      </c>
      <c r="X527" s="191">
        <f ca="1" t="shared" si="42"/>
        <v>0</v>
      </c>
      <c r="AB527" s="235" t="str">
        <f ca="1" t="shared" si="44"/>
        <v/>
      </c>
      <c r="AC527" s="191" t="str">
        <f ca="1" t="shared" si="45"/>
        <v/>
      </c>
      <c r="AD527" s="191" t="str">
        <f ca="1" t="shared" si="46"/>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3"/>
        <v/>
      </c>
      <c r="T528" s="232" t="str">
        <f ca="1">IF(B528="","",IF(ISERROR(MATCH($J528,SorP!$B$1:$B$6261,0)),"",INDIRECT("'SorP'!$A$"&amp;MATCH($S528&amp;$J528,SorP!C:C,0))))</f>
        <v/>
      </c>
      <c r="U528" s="233"/>
      <c r="V528" s="234" t="e">
        <f ca="1">IF(C528="",NA(),MATCH($B528&amp;$C528,'Smelter Look-up'!$J:$J,0))</f>
        <v>#N/A</v>
      </c>
      <c r="X528" s="191">
        <f ca="1" t="shared" si="42"/>
        <v>0</v>
      </c>
      <c r="AB528" s="235" t="str">
        <f ca="1" t="shared" si="44"/>
        <v/>
      </c>
      <c r="AC528" s="191" t="str">
        <f ca="1" t="shared" si="45"/>
        <v/>
      </c>
      <c r="AD528" s="191" t="str">
        <f ca="1" t="shared" si="46"/>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3"/>
        <v/>
      </c>
      <c r="T529" s="232" t="str">
        <f ca="1">IF(B529="","",IF(ISERROR(MATCH($J529,SorP!$B$1:$B$6261,0)),"",INDIRECT("'SorP'!$A$"&amp;MATCH($S529&amp;$J529,SorP!C:C,0))))</f>
        <v/>
      </c>
      <c r="U529" s="233"/>
      <c r="V529" s="234" t="e">
        <f ca="1">IF(C529="",NA(),MATCH($B529&amp;$C529,'Smelter Look-up'!$J:$J,0))</f>
        <v>#N/A</v>
      </c>
      <c r="X529" s="191">
        <f ca="1" t="shared" si="42"/>
        <v>0</v>
      </c>
      <c r="AB529" s="235" t="str">
        <f ca="1" t="shared" si="44"/>
        <v/>
      </c>
      <c r="AC529" s="191" t="str">
        <f ca="1" t="shared" si="45"/>
        <v/>
      </c>
      <c r="AD529" s="191" t="str">
        <f ca="1" t="shared" si="46"/>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3"/>
        <v/>
      </c>
      <c r="T530" s="232" t="str">
        <f ca="1">IF(B530="","",IF(ISERROR(MATCH($J530,SorP!$B$1:$B$6261,0)),"",INDIRECT("'SorP'!$A$"&amp;MATCH($S530&amp;$J530,SorP!C:C,0))))</f>
        <v/>
      </c>
      <c r="U530" s="233"/>
      <c r="V530" s="234" t="e">
        <f ca="1">IF(C530="",NA(),MATCH($B530&amp;$C530,'Smelter Look-up'!$J:$J,0))</f>
        <v>#N/A</v>
      </c>
      <c r="X530" s="191">
        <f ca="1" t="shared" si="42"/>
        <v>0</v>
      </c>
      <c r="AB530" s="235" t="str">
        <f ca="1" t="shared" si="44"/>
        <v/>
      </c>
      <c r="AC530" s="191" t="str">
        <f ca="1" t="shared" si="45"/>
        <v/>
      </c>
      <c r="AD530" s="191" t="str">
        <f ca="1" t="shared" si="46"/>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3"/>
        <v/>
      </c>
      <c r="T531" s="232" t="str">
        <f ca="1">IF(B531="","",IF(ISERROR(MATCH($J531,SorP!$B$1:$B$6261,0)),"",INDIRECT("'SorP'!$A$"&amp;MATCH($S531&amp;$J531,SorP!C:C,0))))</f>
        <v/>
      </c>
      <c r="U531" s="233"/>
      <c r="V531" s="234" t="e">
        <f ca="1">IF(C531="",NA(),MATCH($B531&amp;$C531,'Smelter Look-up'!$J:$J,0))</f>
        <v>#N/A</v>
      </c>
      <c r="X531" s="191">
        <f ca="1" t="shared" si="42"/>
        <v>0</v>
      </c>
      <c r="AB531" s="235" t="str">
        <f ca="1" t="shared" si="44"/>
        <v/>
      </c>
      <c r="AC531" s="191" t="str">
        <f ca="1" t="shared" si="45"/>
        <v/>
      </c>
      <c r="AD531" s="191" t="str">
        <f ca="1" t="shared" si="46"/>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3"/>
        <v/>
      </c>
      <c r="T532" s="232" t="str">
        <f ca="1">IF(B532="","",IF(ISERROR(MATCH($J532,SorP!$B$1:$B$6261,0)),"",INDIRECT("'SorP'!$A$"&amp;MATCH($S532&amp;$J532,SorP!C:C,0))))</f>
        <v/>
      </c>
      <c r="U532" s="233"/>
      <c r="V532" s="234" t="e">
        <f ca="1">IF(C532="",NA(),MATCH($B532&amp;$C532,'Smelter Look-up'!$J:$J,0))</f>
        <v>#N/A</v>
      </c>
      <c r="X532" s="191">
        <f ca="1" t="shared" si="42"/>
        <v>0</v>
      </c>
      <c r="AB532" s="235" t="str">
        <f ca="1" t="shared" si="44"/>
        <v/>
      </c>
      <c r="AC532" s="191" t="str">
        <f ca="1" t="shared" si="45"/>
        <v/>
      </c>
      <c r="AD532" s="191" t="str">
        <f ca="1" t="shared" si="46"/>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3"/>
        <v/>
      </c>
      <c r="T533" s="232" t="str">
        <f ca="1">IF(B533="","",IF(ISERROR(MATCH($J533,SorP!$B$1:$B$6261,0)),"",INDIRECT("'SorP'!$A$"&amp;MATCH($S533&amp;$J533,SorP!C:C,0))))</f>
        <v/>
      </c>
      <c r="U533" s="233"/>
      <c r="V533" s="234" t="e">
        <f ca="1">IF(C533="",NA(),MATCH($B533&amp;$C533,'Smelter Look-up'!$J:$J,0))</f>
        <v>#N/A</v>
      </c>
      <c r="X533" s="191">
        <f ca="1" t="shared" si="42"/>
        <v>0</v>
      </c>
      <c r="AB533" s="235" t="str">
        <f ca="1" t="shared" si="44"/>
        <v/>
      </c>
      <c r="AC533" s="191" t="str">
        <f ca="1" t="shared" si="45"/>
        <v/>
      </c>
      <c r="AD533" s="191" t="str">
        <f ca="1" t="shared" si="46"/>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3"/>
        <v/>
      </c>
      <c r="T534" s="232" t="str">
        <f ca="1">IF(B534="","",IF(ISERROR(MATCH($J534,SorP!$B$1:$B$6261,0)),"",INDIRECT("'SorP'!$A$"&amp;MATCH($S534&amp;$J534,SorP!C:C,0))))</f>
        <v/>
      </c>
      <c r="U534" s="233"/>
      <c r="V534" s="234" t="e">
        <f ca="1">IF(C534="",NA(),MATCH($B534&amp;$C534,'Smelter Look-up'!$J:$J,0))</f>
        <v>#N/A</v>
      </c>
      <c r="X534" s="191">
        <f ca="1" t="shared" si="42"/>
        <v>0</v>
      </c>
      <c r="AB534" s="235" t="str">
        <f ca="1" t="shared" si="44"/>
        <v/>
      </c>
      <c r="AC534" s="191" t="str">
        <f ca="1" t="shared" si="45"/>
        <v/>
      </c>
      <c r="AD534" s="191" t="str">
        <f ca="1" t="shared" si="46"/>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3"/>
        <v/>
      </c>
      <c r="T535" s="232" t="str">
        <f ca="1">IF(B535="","",IF(ISERROR(MATCH($J535,SorP!$B$1:$B$6261,0)),"",INDIRECT("'SorP'!$A$"&amp;MATCH($S535&amp;$J535,SorP!C:C,0))))</f>
        <v/>
      </c>
      <c r="U535" s="233"/>
      <c r="V535" s="234" t="e">
        <f ca="1">IF(C535="",NA(),MATCH($B535&amp;$C535,'Smelter Look-up'!$J:$J,0))</f>
        <v>#N/A</v>
      </c>
      <c r="X535" s="191">
        <f ca="1" t="shared" si="42"/>
        <v>0</v>
      </c>
      <c r="AB535" s="235" t="str">
        <f ca="1" t="shared" si="44"/>
        <v/>
      </c>
      <c r="AC535" s="191" t="str">
        <f ca="1" t="shared" si="45"/>
        <v/>
      </c>
      <c r="AD535" s="191" t="str">
        <f ca="1" t="shared" si="46"/>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3"/>
        <v/>
      </c>
      <c r="T536" s="232" t="str">
        <f ca="1">IF(B536="","",IF(ISERROR(MATCH($J536,SorP!$B$1:$B$6261,0)),"",INDIRECT("'SorP'!$A$"&amp;MATCH($S536&amp;$J536,SorP!C:C,0))))</f>
        <v/>
      </c>
      <c r="U536" s="233"/>
      <c r="V536" s="234" t="e">
        <f ca="1">IF(C536="",NA(),MATCH($B536&amp;$C536,'Smelter Look-up'!$J:$J,0))</f>
        <v>#N/A</v>
      </c>
      <c r="X536" s="191">
        <f ca="1" t="shared" si="42"/>
        <v>0</v>
      </c>
      <c r="AB536" s="235" t="str">
        <f ca="1" t="shared" si="44"/>
        <v/>
      </c>
      <c r="AC536" s="191" t="str">
        <f ca="1" t="shared" si="45"/>
        <v/>
      </c>
      <c r="AD536" s="191" t="str">
        <f ca="1" t="shared" si="46"/>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3"/>
        <v/>
      </c>
      <c r="T537" s="232" t="str">
        <f ca="1">IF(B537="","",IF(ISERROR(MATCH($J537,SorP!$B$1:$B$6261,0)),"",INDIRECT("'SorP'!$A$"&amp;MATCH($S537&amp;$J537,SorP!C:C,0))))</f>
        <v/>
      </c>
      <c r="U537" s="233"/>
      <c r="V537" s="234" t="e">
        <f ca="1">IF(C537="",NA(),MATCH($B537&amp;$C537,'Smelter Look-up'!$J:$J,0))</f>
        <v>#N/A</v>
      </c>
      <c r="X537" s="191">
        <f ca="1" t="shared" si="42"/>
        <v>0</v>
      </c>
      <c r="AB537" s="235" t="str">
        <f ca="1" t="shared" si="44"/>
        <v/>
      </c>
      <c r="AC537" s="191" t="str">
        <f ca="1" t="shared" si="45"/>
        <v/>
      </c>
      <c r="AD537" s="191" t="str">
        <f ca="1" t="shared" si="46"/>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3"/>
        <v/>
      </c>
      <c r="T538" s="232" t="str">
        <f ca="1">IF(B538="","",IF(ISERROR(MATCH($J538,SorP!$B$1:$B$6261,0)),"",INDIRECT("'SorP'!$A$"&amp;MATCH($S538&amp;$J538,SorP!C:C,0))))</f>
        <v/>
      </c>
      <c r="U538" s="233"/>
      <c r="V538" s="234" t="e">
        <f ca="1">IF(C538="",NA(),MATCH($B538&amp;$C538,'Smelter Look-up'!$J:$J,0))</f>
        <v>#N/A</v>
      </c>
      <c r="X538" s="191">
        <f ca="1" t="shared" si="42"/>
        <v>0</v>
      </c>
      <c r="AB538" s="235" t="str">
        <f ca="1" t="shared" si="44"/>
        <v/>
      </c>
      <c r="AC538" s="191" t="str">
        <f ca="1" t="shared" si="45"/>
        <v/>
      </c>
      <c r="AD538" s="191" t="str">
        <f ca="1" t="shared" si="46"/>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3"/>
        <v/>
      </c>
      <c r="T539" s="232" t="str">
        <f ca="1">IF(B539="","",IF(ISERROR(MATCH($J539,SorP!$B$1:$B$6261,0)),"",INDIRECT("'SorP'!$A$"&amp;MATCH($S539&amp;$J539,SorP!C:C,0))))</f>
        <v/>
      </c>
      <c r="U539" s="233"/>
      <c r="V539" s="234" t="e">
        <f ca="1">IF(C539="",NA(),MATCH($B539&amp;$C539,'Smelter Look-up'!$J:$J,0))</f>
        <v>#N/A</v>
      </c>
      <c r="X539" s="191">
        <f ca="1" t="shared" si="42"/>
        <v>0</v>
      </c>
      <c r="AB539" s="235" t="str">
        <f ca="1" t="shared" si="44"/>
        <v/>
      </c>
      <c r="AC539" s="191" t="str">
        <f ca="1" t="shared" si="45"/>
        <v/>
      </c>
      <c r="AD539" s="191" t="str">
        <f ca="1" t="shared" si="46"/>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3"/>
        <v/>
      </c>
      <c r="T540" s="232" t="str">
        <f ca="1">IF(B540="","",IF(ISERROR(MATCH($J540,SorP!$B$1:$B$6261,0)),"",INDIRECT("'SorP'!$A$"&amp;MATCH($S540&amp;$J540,SorP!C:C,0))))</f>
        <v/>
      </c>
      <c r="U540" s="233"/>
      <c r="V540" s="234" t="e">
        <f ca="1">IF(C540="",NA(),MATCH($B540&amp;$C540,'Smelter Look-up'!$J:$J,0))</f>
        <v>#N/A</v>
      </c>
      <c r="X540" s="191">
        <f ca="1" t="shared" si="42"/>
        <v>0</v>
      </c>
      <c r="AB540" s="235" t="str">
        <f ca="1" t="shared" si="44"/>
        <v/>
      </c>
      <c r="AC540" s="191" t="str">
        <f ca="1" t="shared" si="45"/>
        <v/>
      </c>
      <c r="AD540" s="191" t="str">
        <f ca="1" t="shared" si="46"/>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3"/>
        <v/>
      </c>
      <c r="T541" s="232" t="str">
        <f ca="1">IF(B541="","",IF(ISERROR(MATCH($J541,SorP!$B$1:$B$6261,0)),"",INDIRECT("'SorP'!$A$"&amp;MATCH($S541&amp;$J541,SorP!C:C,0))))</f>
        <v/>
      </c>
      <c r="U541" s="233"/>
      <c r="V541" s="234" t="e">
        <f ca="1">IF(C541="",NA(),MATCH($B541&amp;$C541,'Smelter Look-up'!$J:$J,0))</f>
        <v>#N/A</v>
      </c>
      <c r="X541" s="191">
        <f ca="1" t="shared" si="42"/>
        <v>0</v>
      </c>
      <c r="AB541" s="235" t="str">
        <f ca="1" t="shared" si="44"/>
        <v/>
      </c>
      <c r="AC541" s="191" t="str">
        <f ca="1" t="shared" si="45"/>
        <v/>
      </c>
      <c r="AD541" s="191" t="str">
        <f ca="1" t="shared" si="46"/>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3"/>
        <v/>
      </c>
      <c r="T542" s="232" t="str">
        <f ca="1">IF(B542="","",IF(ISERROR(MATCH($J542,SorP!$B$1:$B$6261,0)),"",INDIRECT("'SorP'!$A$"&amp;MATCH($S542&amp;$J542,SorP!C:C,0))))</f>
        <v/>
      </c>
      <c r="U542" s="233"/>
      <c r="V542" s="234" t="e">
        <f ca="1">IF(C542="",NA(),MATCH($B542&amp;$C542,'Smelter Look-up'!$J:$J,0))</f>
        <v>#N/A</v>
      </c>
      <c r="X542" s="191">
        <f ca="1" t="shared" si="42"/>
        <v>0</v>
      </c>
      <c r="AB542" s="235" t="str">
        <f ca="1" t="shared" si="44"/>
        <v/>
      </c>
      <c r="AC542" s="191" t="str">
        <f ca="1" t="shared" si="45"/>
        <v/>
      </c>
      <c r="AD542" s="191" t="str">
        <f ca="1" t="shared" si="46"/>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3"/>
        <v/>
      </c>
      <c r="T543" s="232" t="str">
        <f ca="1">IF(B543="","",IF(ISERROR(MATCH($J543,SorP!$B$1:$B$6261,0)),"",INDIRECT("'SorP'!$A$"&amp;MATCH($S543&amp;$J543,SorP!C:C,0))))</f>
        <v/>
      </c>
      <c r="U543" s="233"/>
      <c r="V543" s="234" t="e">
        <f ca="1">IF(C543="",NA(),MATCH($B543&amp;$C543,'Smelter Look-up'!$J:$J,0))</f>
        <v>#N/A</v>
      </c>
      <c r="X543" s="191">
        <f ca="1" t="shared" si="42"/>
        <v>0</v>
      </c>
      <c r="AB543" s="235" t="str">
        <f ca="1" t="shared" si="44"/>
        <v/>
      </c>
      <c r="AC543" s="191" t="str">
        <f ca="1" t="shared" si="45"/>
        <v/>
      </c>
      <c r="AD543" s="191" t="str">
        <f ca="1" t="shared" si="46"/>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3"/>
        <v/>
      </c>
      <c r="T544" s="232" t="str">
        <f ca="1">IF(B544="","",IF(ISERROR(MATCH($J544,SorP!$B$1:$B$6261,0)),"",INDIRECT("'SorP'!$A$"&amp;MATCH($S544&amp;$J544,SorP!C:C,0))))</f>
        <v/>
      </c>
      <c r="U544" s="233"/>
      <c r="V544" s="234" t="e">
        <f ca="1">IF(C544="",NA(),MATCH($B544&amp;$C544,'Smelter Look-up'!$J:$J,0))</f>
        <v>#N/A</v>
      </c>
      <c r="X544" s="191">
        <f ca="1" t="shared" si="42"/>
        <v>0</v>
      </c>
      <c r="AB544" s="235" t="str">
        <f ca="1" t="shared" si="44"/>
        <v/>
      </c>
      <c r="AC544" s="191" t="str">
        <f ca="1" t="shared" si="45"/>
        <v/>
      </c>
      <c r="AD544" s="191" t="str">
        <f ca="1" t="shared" si="46"/>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3"/>
        <v/>
      </c>
      <c r="T545" s="232" t="str">
        <f ca="1">IF(B545="","",IF(ISERROR(MATCH($J545,SorP!$B$1:$B$6261,0)),"",INDIRECT("'SorP'!$A$"&amp;MATCH($S545&amp;$J545,SorP!C:C,0))))</f>
        <v/>
      </c>
      <c r="U545" s="233"/>
      <c r="V545" s="234" t="e">
        <f ca="1">IF(C545="",NA(),MATCH($B545&amp;$C545,'Smelter Look-up'!$J:$J,0))</f>
        <v>#N/A</v>
      </c>
      <c r="X545" s="191">
        <f ca="1" t="shared" si="42"/>
        <v>0</v>
      </c>
      <c r="AB545" s="235" t="str">
        <f ca="1" t="shared" si="44"/>
        <v/>
      </c>
      <c r="AC545" s="191" t="str">
        <f ca="1" t="shared" si="45"/>
        <v/>
      </c>
      <c r="AD545" s="191" t="str">
        <f ca="1" t="shared" si="46"/>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3"/>
        <v/>
      </c>
      <c r="T546" s="232" t="str">
        <f ca="1">IF(B546="","",IF(ISERROR(MATCH($J546,SorP!$B$1:$B$6261,0)),"",INDIRECT("'SorP'!$A$"&amp;MATCH($S546&amp;$J546,SorP!C:C,0))))</f>
        <v/>
      </c>
      <c r="U546" s="233"/>
      <c r="V546" s="234" t="e">
        <f ca="1">IF(C546="",NA(),MATCH($B546&amp;$C546,'Smelter Look-up'!$J:$J,0))</f>
        <v>#N/A</v>
      </c>
      <c r="X546" s="191">
        <f ca="1" t="shared" si="42"/>
        <v>0</v>
      </c>
      <c r="AB546" s="235" t="str">
        <f ca="1" t="shared" si="44"/>
        <v/>
      </c>
      <c r="AC546" s="191" t="str">
        <f ca="1" t="shared" si="45"/>
        <v/>
      </c>
      <c r="AD546" s="191" t="str">
        <f ca="1" t="shared" si="46"/>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3"/>
        <v/>
      </c>
      <c r="T547" s="232" t="str">
        <f ca="1">IF(B547="","",IF(ISERROR(MATCH($J547,SorP!$B$1:$B$6261,0)),"",INDIRECT("'SorP'!$A$"&amp;MATCH($S547&amp;$J547,SorP!C:C,0))))</f>
        <v/>
      </c>
      <c r="U547" s="233"/>
      <c r="V547" s="234" t="e">
        <f ca="1">IF(C547="",NA(),MATCH($B547&amp;$C547,'Smelter Look-up'!$J:$J,0))</f>
        <v>#N/A</v>
      </c>
      <c r="X547" s="191">
        <f ca="1" t="shared" si="42"/>
        <v>0</v>
      </c>
      <c r="AB547" s="235" t="str">
        <f ca="1" t="shared" si="44"/>
        <v/>
      </c>
      <c r="AC547" s="191" t="str">
        <f ca="1" t="shared" si="45"/>
        <v/>
      </c>
      <c r="AD547" s="191" t="str">
        <f ca="1" t="shared" si="46"/>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3"/>
        <v/>
      </c>
      <c r="T548" s="232" t="str">
        <f ca="1">IF(B548="","",IF(ISERROR(MATCH($J548,SorP!$B$1:$B$6261,0)),"",INDIRECT("'SorP'!$A$"&amp;MATCH($S548&amp;$J548,SorP!C:C,0))))</f>
        <v/>
      </c>
      <c r="U548" s="233"/>
      <c r="V548" s="234" t="e">
        <f ca="1">IF(C548="",NA(),MATCH($B548&amp;$C548,'Smelter Look-up'!$J:$J,0))</f>
        <v>#N/A</v>
      </c>
      <c r="X548" s="191">
        <f ca="1" t="shared" si="42"/>
        <v>0</v>
      </c>
      <c r="AB548" s="235" t="str">
        <f ca="1" t="shared" si="44"/>
        <v/>
      </c>
      <c r="AC548" s="191" t="str">
        <f ca="1" t="shared" si="45"/>
        <v/>
      </c>
      <c r="AD548" s="191" t="str">
        <f ca="1" t="shared" si="46"/>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3"/>
        <v/>
      </c>
      <c r="T549" s="232" t="str">
        <f ca="1">IF(B549="","",IF(ISERROR(MATCH($J549,SorP!$B$1:$B$6261,0)),"",INDIRECT("'SorP'!$A$"&amp;MATCH($S549&amp;$J549,SorP!C:C,0))))</f>
        <v/>
      </c>
      <c r="U549" s="233"/>
      <c r="V549" s="234" t="e">
        <f ca="1">IF(C549="",NA(),MATCH($B549&amp;$C549,'Smelter Look-up'!$J:$J,0))</f>
        <v>#N/A</v>
      </c>
      <c r="X549" s="191">
        <f ca="1" t="shared" si="42"/>
        <v>0</v>
      </c>
      <c r="AB549" s="235" t="str">
        <f ca="1" t="shared" si="44"/>
        <v/>
      </c>
      <c r="AC549" s="191" t="str">
        <f ca="1" t="shared" si="45"/>
        <v/>
      </c>
      <c r="AD549" s="191" t="str">
        <f ca="1" t="shared" si="46"/>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3"/>
        <v/>
      </c>
      <c r="T550" s="232" t="str">
        <f ca="1">IF(B550="","",IF(ISERROR(MATCH($J550,SorP!$B$1:$B$6261,0)),"",INDIRECT("'SorP'!$A$"&amp;MATCH($S550&amp;$J550,SorP!C:C,0))))</f>
        <v/>
      </c>
      <c r="U550" s="233"/>
      <c r="V550" s="234" t="e">
        <f ca="1">IF(C550="",NA(),MATCH($B550&amp;$C550,'Smelter Look-up'!$J:$J,0))</f>
        <v>#N/A</v>
      </c>
      <c r="X550" s="191">
        <f ca="1" t="shared" si="42"/>
        <v>0</v>
      </c>
      <c r="AB550" s="235" t="str">
        <f ca="1" t="shared" si="44"/>
        <v/>
      </c>
      <c r="AC550" s="191" t="str">
        <f ca="1" t="shared" si="45"/>
        <v/>
      </c>
      <c r="AD550" s="191" t="str">
        <f ca="1" t="shared" si="46"/>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3"/>
        <v/>
      </c>
      <c r="T551" s="232" t="str">
        <f ca="1">IF(B551="","",IF(ISERROR(MATCH($J551,SorP!$B$1:$B$6261,0)),"",INDIRECT("'SorP'!$A$"&amp;MATCH($S551&amp;$J551,SorP!C:C,0))))</f>
        <v/>
      </c>
      <c r="U551" s="233"/>
      <c r="V551" s="234" t="e">
        <f ca="1">IF(C551="",NA(),MATCH($B551&amp;$C551,'Smelter Look-up'!$J:$J,0))</f>
        <v>#N/A</v>
      </c>
      <c r="X551" s="191">
        <f ca="1" t="shared" si="42"/>
        <v>0</v>
      </c>
      <c r="AB551" s="235" t="str">
        <f ca="1" t="shared" si="44"/>
        <v/>
      </c>
      <c r="AC551" s="191" t="str">
        <f ca="1" t="shared" si="45"/>
        <v/>
      </c>
      <c r="AD551" s="191" t="str">
        <f ca="1" t="shared" si="46"/>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3"/>
        <v/>
      </c>
      <c r="T552" s="232" t="str">
        <f ca="1">IF(B552="","",IF(ISERROR(MATCH($J552,SorP!$B$1:$B$6261,0)),"",INDIRECT("'SorP'!$A$"&amp;MATCH($S552&amp;$J552,SorP!C:C,0))))</f>
        <v/>
      </c>
      <c r="U552" s="233"/>
      <c r="V552" s="234" t="e">
        <f ca="1">IF(C552="",NA(),MATCH($B552&amp;$C552,'Smelter Look-up'!$J:$J,0))</f>
        <v>#N/A</v>
      </c>
      <c r="X552" s="191">
        <f ca="1" t="shared" si="42"/>
        <v>0</v>
      </c>
      <c r="AB552" s="235" t="str">
        <f ca="1" t="shared" si="44"/>
        <v/>
      </c>
      <c r="AC552" s="191" t="str">
        <f ca="1" t="shared" si="45"/>
        <v/>
      </c>
      <c r="AD552" s="191" t="str">
        <f ca="1" t="shared" si="46"/>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3"/>
        <v/>
      </c>
      <c r="T553" s="232" t="str">
        <f ca="1">IF(B553="","",IF(ISERROR(MATCH($J553,SorP!$B$1:$B$6261,0)),"",INDIRECT("'SorP'!$A$"&amp;MATCH($S553&amp;$J553,SorP!C:C,0))))</f>
        <v/>
      </c>
      <c r="U553" s="233"/>
      <c r="V553" s="234" t="e">
        <f ca="1">IF(C553="",NA(),MATCH($B553&amp;$C553,'Smelter Look-up'!$J:$J,0))</f>
        <v>#N/A</v>
      </c>
      <c r="X553" s="191">
        <f ca="1" t="shared" si="42"/>
        <v>0</v>
      </c>
      <c r="AB553" s="235" t="str">
        <f ca="1" t="shared" si="44"/>
        <v/>
      </c>
      <c r="AC553" s="191" t="str">
        <f ca="1" t="shared" si="45"/>
        <v/>
      </c>
      <c r="AD553" s="191" t="str">
        <f ca="1" t="shared" si="46"/>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3"/>
        <v/>
      </c>
      <c r="T554" s="232" t="str">
        <f ca="1">IF(B554="","",IF(ISERROR(MATCH($J554,SorP!$B$1:$B$6261,0)),"",INDIRECT("'SorP'!$A$"&amp;MATCH($S554&amp;$J554,SorP!C:C,0))))</f>
        <v/>
      </c>
      <c r="U554" s="233"/>
      <c r="V554" s="234" t="e">
        <f ca="1">IF(C554="",NA(),MATCH($B554&amp;$C554,'Smelter Look-up'!$J:$J,0))</f>
        <v>#N/A</v>
      </c>
      <c r="X554" s="191">
        <f ca="1" t="shared" si="42"/>
        <v>0</v>
      </c>
      <c r="AB554" s="235" t="str">
        <f ca="1" t="shared" si="44"/>
        <v/>
      </c>
      <c r="AC554" s="191" t="str">
        <f ca="1" t="shared" si="45"/>
        <v/>
      </c>
      <c r="AD554" s="191" t="str">
        <f ca="1" t="shared" si="46"/>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3"/>
        <v/>
      </c>
      <c r="T555" s="232" t="str">
        <f ca="1">IF(B555="","",IF(ISERROR(MATCH($J555,SorP!$B$1:$B$6261,0)),"",INDIRECT("'SorP'!$A$"&amp;MATCH($S555&amp;$J555,SorP!C:C,0))))</f>
        <v/>
      </c>
      <c r="U555" s="233"/>
      <c r="V555" s="234" t="e">
        <f ca="1">IF(C555="",NA(),MATCH($B555&amp;$C555,'Smelter Look-up'!$J:$J,0))</f>
        <v>#N/A</v>
      </c>
      <c r="X555" s="191">
        <f ca="1" t="shared" si="42"/>
        <v>0</v>
      </c>
      <c r="AB555" s="235" t="str">
        <f ca="1" t="shared" si="44"/>
        <v/>
      </c>
      <c r="AC555" s="191" t="str">
        <f ca="1" t="shared" si="45"/>
        <v/>
      </c>
      <c r="AD555" s="191" t="str">
        <f ca="1" t="shared" si="46"/>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3"/>
        <v/>
      </c>
      <c r="T556" s="232" t="str">
        <f ca="1">IF(B556="","",IF(ISERROR(MATCH($J556,SorP!$B$1:$B$6261,0)),"",INDIRECT("'SorP'!$A$"&amp;MATCH($S556&amp;$J556,SorP!C:C,0))))</f>
        <v/>
      </c>
      <c r="U556" s="233"/>
      <c r="V556" s="234" t="e">
        <f ca="1">IF(C556="",NA(),MATCH($B556&amp;$C556,'Smelter Look-up'!$J:$J,0))</f>
        <v>#N/A</v>
      </c>
      <c r="X556" s="191">
        <f ca="1" t="shared" si="42"/>
        <v>0</v>
      </c>
      <c r="AB556" s="235" t="str">
        <f ca="1" t="shared" si="44"/>
        <v/>
      </c>
      <c r="AC556" s="191" t="str">
        <f ca="1" t="shared" si="45"/>
        <v/>
      </c>
      <c r="AD556" s="191" t="str">
        <f ca="1" t="shared" si="46"/>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3"/>
        <v/>
      </c>
      <c r="T557" s="232" t="str">
        <f ca="1">IF(B557="","",IF(ISERROR(MATCH($J557,SorP!$B$1:$B$6261,0)),"",INDIRECT("'SorP'!$A$"&amp;MATCH($S557&amp;$J557,SorP!C:C,0))))</f>
        <v/>
      </c>
      <c r="U557" s="233"/>
      <c r="V557" s="234" t="e">
        <f ca="1">IF(C557="",NA(),MATCH($B557&amp;$C557,'Smelter Look-up'!$J:$J,0))</f>
        <v>#N/A</v>
      </c>
      <c r="X557" s="191">
        <f ca="1" t="shared" si="42"/>
        <v>0</v>
      </c>
      <c r="AB557" s="235" t="str">
        <f ca="1" t="shared" si="44"/>
        <v/>
      </c>
      <c r="AC557" s="191" t="str">
        <f ca="1" t="shared" si="45"/>
        <v/>
      </c>
      <c r="AD557" s="191" t="str">
        <f ca="1" t="shared" si="46"/>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3"/>
        <v/>
      </c>
      <c r="T558" s="232" t="str">
        <f ca="1">IF(B558="","",IF(ISERROR(MATCH($J558,SorP!$B$1:$B$6261,0)),"",INDIRECT("'SorP'!$A$"&amp;MATCH($S558&amp;$J558,SorP!C:C,0))))</f>
        <v/>
      </c>
      <c r="U558" s="233"/>
      <c r="V558" s="234" t="e">
        <f ca="1">IF(C558="",NA(),MATCH($B558&amp;$C558,'Smelter Look-up'!$J:$J,0))</f>
        <v>#N/A</v>
      </c>
      <c r="X558" s="191">
        <f ca="1" t="shared" si="42"/>
        <v>0</v>
      </c>
      <c r="AB558" s="235" t="str">
        <f ca="1" t="shared" si="44"/>
        <v/>
      </c>
      <c r="AC558" s="191" t="str">
        <f ca="1" t="shared" si="45"/>
        <v/>
      </c>
      <c r="AD558" s="191" t="str">
        <f ca="1" t="shared" si="46"/>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3"/>
        <v/>
      </c>
      <c r="T559" s="232" t="str">
        <f ca="1">IF(B559="","",IF(ISERROR(MATCH($J559,SorP!$B$1:$B$6261,0)),"",INDIRECT("'SorP'!$A$"&amp;MATCH($S559&amp;$J559,SorP!C:C,0))))</f>
        <v/>
      </c>
      <c r="U559" s="233"/>
      <c r="V559" s="234" t="e">
        <f ca="1">IF(C559="",NA(),MATCH($B559&amp;$C559,'Smelter Look-up'!$J:$J,0))</f>
        <v>#N/A</v>
      </c>
      <c r="X559" s="191">
        <f ca="1" t="shared" si="42"/>
        <v>0</v>
      </c>
      <c r="AB559" s="235" t="str">
        <f ca="1" t="shared" si="44"/>
        <v/>
      </c>
      <c r="AC559" s="191" t="str">
        <f ca="1" t="shared" si="45"/>
        <v/>
      </c>
      <c r="AD559" s="191" t="str">
        <f ca="1" t="shared" si="46"/>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3"/>
        <v/>
      </c>
      <c r="T560" s="232" t="str">
        <f ca="1">IF(B560="","",IF(ISERROR(MATCH($J560,SorP!$B$1:$B$6261,0)),"",INDIRECT("'SorP'!$A$"&amp;MATCH($S560&amp;$J560,SorP!C:C,0))))</f>
        <v/>
      </c>
      <c r="U560" s="233"/>
      <c r="V560" s="234" t="e">
        <f ca="1">IF(C560="",NA(),MATCH($B560&amp;$C560,'Smelter Look-up'!$J:$J,0))</f>
        <v>#N/A</v>
      </c>
      <c r="X560" s="191">
        <f ca="1" t="shared" si="42"/>
        <v>0</v>
      </c>
      <c r="AB560" s="235" t="str">
        <f ca="1" t="shared" si="44"/>
        <v/>
      </c>
      <c r="AC560" s="191" t="str">
        <f ca="1" t="shared" si="45"/>
        <v/>
      </c>
      <c r="AD560" s="191" t="str">
        <f ca="1" t="shared" si="46"/>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3"/>
        <v/>
      </c>
      <c r="T561" s="232" t="str">
        <f ca="1">IF(B561="","",IF(ISERROR(MATCH($J561,SorP!$B$1:$B$6261,0)),"",INDIRECT("'SorP'!$A$"&amp;MATCH($S561&amp;$J561,SorP!C:C,0))))</f>
        <v/>
      </c>
      <c r="U561" s="233"/>
      <c r="V561" s="234" t="e">
        <f ca="1">IF(C561="",NA(),MATCH($B561&amp;$C561,'Smelter Look-up'!$J:$J,0))</f>
        <v>#N/A</v>
      </c>
      <c r="X561" s="191">
        <f ca="1" t="shared" si="42"/>
        <v>0</v>
      </c>
      <c r="AB561" s="235" t="str">
        <f ca="1" t="shared" si="44"/>
        <v/>
      </c>
      <c r="AC561" s="191" t="str">
        <f ca="1" t="shared" si="45"/>
        <v/>
      </c>
      <c r="AD561" s="191" t="str">
        <f ca="1" t="shared" si="46"/>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3"/>
        <v/>
      </c>
      <c r="T562" s="232" t="str">
        <f ca="1">IF(B562="","",IF(ISERROR(MATCH($J562,SorP!$B$1:$B$6261,0)),"",INDIRECT("'SorP'!$A$"&amp;MATCH($S562&amp;$J562,SorP!C:C,0))))</f>
        <v/>
      </c>
      <c r="U562" s="233"/>
      <c r="V562" s="234" t="e">
        <f ca="1">IF(C562="",NA(),MATCH($B562&amp;$C562,'Smelter Look-up'!$J:$J,0))</f>
        <v>#N/A</v>
      </c>
      <c r="X562" s="191">
        <f ca="1" t="shared" si="42"/>
        <v>0</v>
      </c>
      <c r="AB562" s="235" t="str">
        <f ca="1" t="shared" si="44"/>
        <v/>
      </c>
      <c r="AC562" s="191" t="str">
        <f ca="1" t="shared" si="45"/>
        <v/>
      </c>
      <c r="AD562" s="191" t="str">
        <f ca="1" t="shared" si="46"/>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3"/>
        <v/>
      </c>
      <c r="T563" s="232" t="str">
        <f ca="1">IF(B563="","",IF(ISERROR(MATCH($J563,SorP!$B$1:$B$6261,0)),"",INDIRECT("'SorP'!$A$"&amp;MATCH($S563&amp;$J563,SorP!C:C,0))))</f>
        <v/>
      </c>
      <c r="U563" s="233"/>
      <c r="V563" s="234" t="e">
        <f ca="1">IF(C563="",NA(),MATCH($B563&amp;$C563,'Smelter Look-up'!$J:$J,0))</f>
        <v>#N/A</v>
      </c>
      <c r="X563" s="191">
        <f ca="1" t="shared" si="42"/>
        <v>0</v>
      </c>
      <c r="AB563" s="235" t="str">
        <f ca="1" t="shared" si="44"/>
        <v/>
      </c>
      <c r="AC563" s="191" t="str">
        <f ca="1" t="shared" si="45"/>
        <v/>
      </c>
      <c r="AD563" s="191" t="str">
        <f ca="1" t="shared" si="46"/>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3"/>
        <v/>
      </c>
      <c r="T564" s="232" t="str">
        <f ca="1">IF(B564="","",IF(ISERROR(MATCH($J564,SorP!$B$1:$B$6261,0)),"",INDIRECT("'SorP'!$A$"&amp;MATCH($S564&amp;$J564,SorP!C:C,0))))</f>
        <v/>
      </c>
      <c r="U564" s="233"/>
      <c r="V564" s="234" t="e">
        <f ca="1">IF(C564="",NA(),MATCH($B564&amp;$C564,'Smelter Look-up'!$J:$J,0))</f>
        <v>#N/A</v>
      </c>
      <c r="X564" s="191">
        <f ca="1" t="shared" si="42"/>
        <v>0</v>
      </c>
      <c r="AB564" s="235" t="str">
        <f ca="1" t="shared" si="44"/>
        <v/>
      </c>
      <c r="AC564" s="191" t="str">
        <f ca="1" t="shared" si="45"/>
        <v/>
      </c>
      <c r="AD564" s="191" t="str">
        <f ca="1" t="shared" si="46"/>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3"/>
        <v/>
      </c>
      <c r="T565" s="232" t="str">
        <f ca="1">IF(B565="","",IF(ISERROR(MATCH($J565,SorP!$B$1:$B$6261,0)),"",INDIRECT("'SorP'!$A$"&amp;MATCH($S565&amp;$J565,SorP!C:C,0))))</f>
        <v/>
      </c>
      <c r="U565" s="233"/>
      <c r="V565" s="234" t="e">
        <f ca="1">IF(C565="",NA(),MATCH($B565&amp;$C565,'Smelter Look-up'!$J:$J,0))</f>
        <v>#N/A</v>
      </c>
      <c r="X565" s="191">
        <f ca="1" t="shared" si="42"/>
        <v>0</v>
      </c>
      <c r="AB565" s="235" t="str">
        <f ca="1" t="shared" si="44"/>
        <v/>
      </c>
      <c r="AC565" s="191" t="str">
        <f ca="1" t="shared" si="45"/>
        <v/>
      </c>
      <c r="AD565" s="191" t="str">
        <f ca="1" t="shared" si="46"/>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3"/>
        <v/>
      </c>
      <c r="T566" s="232" t="str">
        <f ca="1">IF(B566="","",IF(ISERROR(MATCH($J566,SorP!$B$1:$B$6261,0)),"",INDIRECT("'SorP'!$A$"&amp;MATCH($S566&amp;$J566,SorP!C:C,0))))</f>
        <v/>
      </c>
      <c r="U566" s="233"/>
      <c r="V566" s="234" t="e">
        <f ca="1">IF(C566="",NA(),MATCH($B566&amp;$C566,'Smelter Look-up'!$J:$J,0))</f>
        <v>#N/A</v>
      </c>
      <c r="X566" s="191">
        <f ca="1" t="shared" si="42"/>
        <v>0</v>
      </c>
      <c r="AB566" s="235" t="str">
        <f ca="1" t="shared" si="44"/>
        <v/>
      </c>
      <c r="AC566" s="191" t="str">
        <f ca="1" t="shared" si="45"/>
        <v/>
      </c>
      <c r="AD566" s="191" t="str">
        <f ca="1" t="shared" si="46"/>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3"/>
        <v/>
      </c>
      <c r="T567" s="232" t="str">
        <f ca="1">IF(B567="","",IF(ISERROR(MATCH($J567,SorP!$B$1:$B$6261,0)),"",INDIRECT("'SorP'!$A$"&amp;MATCH($S567&amp;$J567,SorP!C:C,0))))</f>
        <v/>
      </c>
      <c r="U567" s="233"/>
      <c r="V567" s="234" t="e">
        <f ca="1">IF(C567="",NA(),MATCH($B567&amp;$C567,'Smelter Look-up'!$J:$J,0))</f>
        <v>#N/A</v>
      </c>
      <c r="X567" s="191">
        <f ca="1" t="shared" si="42"/>
        <v>0</v>
      </c>
      <c r="AB567" s="235" t="str">
        <f ca="1" t="shared" si="44"/>
        <v/>
      </c>
      <c r="AC567" s="191" t="str">
        <f ca="1" t="shared" si="45"/>
        <v/>
      </c>
      <c r="AD567" s="191" t="str">
        <f ca="1" t="shared" si="46"/>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3"/>
        <v/>
      </c>
      <c r="T568" s="232" t="str">
        <f ca="1">IF(B568="","",IF(ISERROR(MATCH($J568,SorP!$B$1:$B$6261,0)),"",INDIRECT("'SorP'!$A$"&amp;MATCH($S568&amp;$J568,SorP!C:C,0))))</f>
        <v/>
      </c>
      <c r="U568" s="233"/>
      <c r="V568" s="234" t="e">
        <f ca="1">IF(C568="",NA(),MATCH($B568&amp;$C568,'Smelter Look-up'!$J:$J,0))</f>
        <v>#N/A</v>
      </c>
      <c r="X568" s="191">
        <f ca="1" t="shared" si="42"/>
        <v>0</v>
      </c>
      <c r="AB568" s="235" t="str">
        <f ca="1" t="shared" si="44"/>
        <v/>
      </c>
      <c r="AC568" s="191" t="str">
        <f ca="1" t="shared" si="45"/>
        <v/>
      </c>
      <c r="AD568" s="191" t="str">
        <f ca="1" t="shared" si="46"/>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3"/>
        <v/>
      </c>
      <c r="T569" s="232" t="str">
        <f ca="1">IF(B569="","",IF(ISERROR(MATCH($J569,SorP!$B$1:$B$6261,0)),"",INDIRECT("'SorP'!$A$"&amp;MATCH($S569&amp;$J569,SorP!C:C,0))))</f>
        <v/>
      </c>
      <c r="U569" s="233"/>
      <c r="V569" s="234" t="e">
        <f ca="1">IF(C569="",NA(),MATCH($B569&amp;$C569,'Smelter Look-up'!$J:$J,0))</f>
        <v>#N/A</v>
      </c>
      <c r="X569" s="191">
        <f ca="1" t="shared" si="42"/>
        <v>0</v>
      </c>
      <c r="AB569" s="235" t="str">
        <f ca="1" t="shared" si="44"/>
        <v/>
      </c>
      <c r="AC569" s="191" t="str">
        <f ca="1" t="shared" si="45"/>
        <v/>
      </c>
      <c r="AD569" s="191" t="str">
        <f ca="1" t="shared" si="46"/>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3"/>
        <v/>
      </c>
      <c r="T570" s="232" t="str">
        <f ca="1">IF(B570="","",IF(ISERROR(MATCH($J570,SorP!$B$1:$B$6261,0)),"",INDIRECT("'SorP'!$A$"&amp;MATCH($S570&amp;$J570,SorP!C:C,0))))</f>
        <v/>
      </c>
      <c r="U570" s="233"/>
      <c r="V570" s="234" t="e">
        <f ca="1">IF(C570="",NA(),MATCH($B570&amp;$C570,'Smelter Look-up'!$J:$J,0))</f>
        <v>#N/A</v>
      </c>
      <c r="X570" s="191">
        <f ca="1" t="shared" si="42"/>
        <v>0</v>
      </c>
      <c r="AB570" s="235" t="str">
        <f ca="1" t="shared" si="44"/>
        <v/>
      </c>
      <c r="AC570" s="191" t="str">
        <f ca="1" t="shared" si="45"/>
        <v/>
      </c>
      <c r="AD570" s="191" t="str">
        <f ca="1" t="shared" si="46"/>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3"/>
        <v/>
      </c>
      <c r="T571" s="232" t="str">
        <f ca="1">IF(B571="","",IF(ISERROR(MATCH($J571,SorP!$B$1:$B$6261,0)),"",INDIRECT("'SorP'!$A$"&amp;MATCH($S571&amp;$J571,SorP!C:C,0))))</f>
        <v/>
      </c>
      <c r="U571" s="233"/>
      <c r="V571" s="234" t="e">
        <f ca="1">IF(C571="",NA(),MATCH($B571&amp;$C571,'Smelter Look-up'!$J:$J,0))</f>
        <v>#N/A</v>
      </c>
      <c r="X571" s="191">
        <f ca="1" t="shared" si="42"/>
        <v>0</v>
      </c>
      <c r="AB571" s="235" t="str">
        <f ca="1" t="shared" si="44"/>
        <v/>
      </c>
      <c r="AC571" s="191" t="str">
        <f ca="1" t="shared" si="45"/>
        <v/>
      </c>
      <c r="AD571" s="191" t="str">
        <f ca="1" t="shared" si="46"/>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si="43"/>
        <v/>
      </c>
      <c r="T572" s="232" t="str">
        <f ca="1">IF(B572="","",IF(ISERROR(MATCH($J572,SorP!$B$1:$B$6261,0)),"",INDIRECT("'SorP'!$A$"&amp;MATCH($S572&amp;$J572,SorP!C:C,0))))</f>
        <v/>
      </c>
      <c r="U572" s="233"/>
      <c r="V572" s="234" t="e">
        <f ca="1">IF(C572="",NA(),MATCH($B572&amp;$C572,'Smelter Look-up'!$J:$J,0))</f>
        <v>#N/A</v>
      </c>
      <c r="X572" s="191">
        <f ca="1" t="shared" si="42"/>
        <v>0</v>
      </c>
      <c r="AB572" s="235" t="str">
        <f ca="1" t="shared" si="44"/>
        <v/>
      </c>
      <c r="AC572" s="191" t="str">
        <f ca="1" t="shared" si="45"/>
        <v/>
      </c>
      <c r="AD572" s="191" t="str">
        <f ca="1" t="shared" si="46"/>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3"/>
        <v/>
      </c>
      <c r="T573" s="232" t="str">
        <f ca="1">IF(B573="","",IF(ISERROR(MATCH($J573,SorP!$B$1:$B$6261,0)),"",INDIRECT("'SorP'!$A$"&amp;MATCH($S573&amp;$J573,SorP!C:C,0))))</f>
        <v/>
      </c>
      <c r="U573" s="233"/>
      <c r="V573" s="234" t="e">
        <f ca="1">IF(C573="",NA(),MATCH($B573&amp;$C573,'Smelter Look-up'!$J:$J,0))</f>
        <v>#N/A</v>
      </c>
      <c r="X573" s="191">
        <f ca="1" t="shared" ref="X573:X636" si="47">IF(AND(C573="Smelter not listed",OR(LEN(D573)=0,LEN(E573)=0)),1,0)</f>
        <v>0</v>
      </c>
      <c r="AB573" s="235" t="str">
        <f ca="1" t="shared" si="44"/>
        <v/>
      </c>
      <c r="AC573" s="191" t="str">
        <f ca="1" t="shared" si="45"/>
        <v/>
      </c>
      <c r="AD573" s="191" t="str">
        <f ca="1" t="shared" si="46"/>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ref="S574:S637" si="48">IF(B574="","",IF(ISERROR(MATCH($E574,CL,0)),"Unknown",INDIRECT("'C'!$A$"&amp;MATCH($E574,CL,0)+1)))</f>
        <v/>
      </c>
      <c r="T574" s="232" t="str">
        <f ca="1">IF(B574="","",IF(ISERROR(MATCH($J574,SorP!$B$1:$B$6261,0)),"",INDIRECT("'SorP'!$A$"&amp;MATCH($S574&amp;$J574,SorP!C:C,0))))</f>
        <v/>
      </c>
      <c r="U574" s="233"/>
      <c r="V574" s="234" t="e">
        <f ca="1">IF(C574="",NA(),MATCH($B574&amp;$C574,'Smelter Look-up'!$J:$J,0))</f>
        <v>#N/A</v>
      </c>
      <c r="X574" s="191">
        <f ca="1" t="shared" si="47"/>
        <v>0</v>
      </c>
      <c r="AB574" s="235" t="str">
        <f ca="1" t="shared" si="44"/>
        <v/>
      </c>
      <c r="AC574" s="191" t="str">
        <f ca="1" t="shared" si="45"/>
        <v/>
      </c>
      <c r="AD574" s="191" t="str">
        <f ca="1" t="shared" si="46"/>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8"/>
        <v/>
      </c>
      <c r="T575" s="232" t="str">
        <f ca="1">IF(B575="","",IF(ISERROR(MATCH($J575,SorP!$B$1:$B$6261,0)),"",INDIRECT("'SorP'!$A$"&amp;MATCH($S575&amp;$J575,SorP!C:C,0))))</f>
        <v/>
      </c>
      <c r="U575" s="233"/>
      <c r="V575" s="234" t="e">
        <f ca="1">IF(C575="",NA(),MATCH($B575&amp;$C575,'Smelter Look-up'!$J:$J,0))</f>
        <v>#N/A</v>
      </c>
      <c r="X575" s="191">
        <f ca="1" t="shared" si="47"/>
        <v>0</v>
      </c>
      <c r="AB575" s="235" t="str">
        <f ca="1" t="shared" si="44"/>
        <v/>
      </c>
      <c r="AC575" s="191" t="str">
        <f ca="1" t="shared" si="45"/>
        <v/>
      </c>
      <c r="AD575" s="191" t="str">
        <f ca="1" t="shared" si="46"/>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8"/>
        <v/>
      </c>
      <c r="T576" s="232" t="str">
        <f ca="1">IF(B576="","",IF(ISERROR(MATCH($J576,SorP!$B$1:$B$6261,0)),"",INDIRECT("'SorP'!$A$"&amp;MATCH($S576&amp;$J576,SorP!C:C,0))))</f>
        <v/>
      </c>
      <c r="U576" s="233"/>
      <c r="V576" s="234" t="e">
        <f ca="1">IF(C576="",NA(),MATCH($B576&amp;$C576,'Smelter Look-up'!$J:$J,0))</f>
        <v>#N/A</v>
      </c>
      <c r="X576" s="191">
        <f ca="1" t="shared" si="47"/>
        <v>0</v>
      </c>
      <c r="AB576" s="235" t="str">
        <f ca="1" t="shared" si="44"/>
        <v/>
      </c>
      <c r="AC576" s="191" t="str">
        <f ca="1" t="shared" si="45"/>
        <v/>
      </c>
      <c r="AD576" s="191" t="str">
        <f ca="1" t="shared" si="46"/>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8"/>
        <v/>
      </c>
      <c r="T577" s="232" t="str">
        <f ca="1">IF(B577="","",IF(ISERROR(MATCH($J577,SorP!$B$1:$B$6261,0)),"",INDIRECT("'SorP'!$A$"&amp;MATCH($S577&amp;$J577,SorP!C:C,0))))</f>
        <v/>
      </c>
      <c r="U577" s="233"/>
      <c r="V577" s="234" t="e">
        <f ca="1">IF(C577="",NA(),MATCH($B577&amp;$C577,'Smelter Look-up'!$J:$J,0))</f>
        <v>#N/A</v>
      </c>
      <c r="X577" s="191">
        <f ca="1" t="shared" si="47"/>
        <v>0</v>
      </c>
      <c r="AB577" s="235" t="str">
        <f ca="1" t="shared" si="44"/>
        <v/>
      </c>
      <c r="AC577" s="191" t="str">
        <f ca="1" t="shared" si="45"/>
        <v/>
      </c>
      <c r="AD577" s="191" t="str">
        <f ca="1" t="shared" si="46"/>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8"/>
        <v/>
      </c>
      <c r="T578" s="232" t="str">
        <f ca="1">IF(B578="","",IF(ISERROR(MATCH($J578,SorP!$B$1:$B$6261,0)),"",INDIRECT("'SorP'!$A$"&amp;MATCH($S578&amp;$J578,SorP!C:C,0))))</f>
        <v/>
      </c>
      <c r="U578" s="233"/>
      <c r="V578" s="234" t="e">
        <f ca="1">IF(C578="",NA(),MATCH($B578&amp;$C578,'Smelter Look-up'!$J:$J,0))</f>
        <v>#N/A</v>
      </c>
      <c r="X578" s="191">
        <f ca="1" t="shared" si="47"/>
        <v>0</v>
      </c>
      <c r="AB578" s="235" t="str">
        <f ca="1" t="shared" si="44"/>
        <v/>
      </c>
      <c r="AC578" s="191" t="str">
        <f ca="1" t="shared" si="45"/>
        <v/>
      </c>
      <c r="AD578" s="191" t="str">
        <f ca="1" t="shared" si="46"/>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8"/>
        <v/>
      </c>
      <c r="T579" s="232" t="str">
        <f ca="1">IF(B579="","",IF(ISERROR(MATCH($J579,SorP!$B$1:$B$6261,0)),"",INDIRECT("'SorP'!$A$"&amp;MATCH($S579&amp;$J579,SorP!C:C,0))))</f>
        <v/>
      </c>
      <c r="U579" s="233"/>
      <c r="V579" s="234" t="e">
        <f ca="1">IF(C579="",NA(),MATCH($B579&amp;$C579,'Smelter Look-up'!$J:$J,0))</f>
        <v>#N/A</v>
      </c>
      <c r="X579" s="191">
        <f ca="1" t="shared" si="47"/>
        <v>0</v>
      </c>
      <c r="AB579" s="235" t="str">
        <f ca="1" t="shared" si="44"/>
        <v/>
      </c>
      <c r="AC579" s="191" t="str">
        <f ca="1" t="shared" si="45"/>
        <v/>
      </c>
      <c r="AD579" s="191" t="str">
        <f ca="1" t="shared" si="46"/>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8"/>
        <v/>
      </c>
      <c r="T580" s="232" t="str">
        <f ca="1">IF(B580="","",IF(ISERROR(MATCH($J580,SorP!$B$1:$B$6261,0)),"",INDIRECT("'SorP'!$A$"&amp;MATCH($S580&amp;$J580,SorP!C:C,0))))</f>
        <v/>
      </c>
      <c r="U580" s="233"/>
      <c r="V580" s="234" t="e">
        <f ca="1">IF(C580="",NA(),MATCH($B580&amp;$C580,'Smelter Look-up'!$J:$J,0))</f>
        <v>#N/A</v>
      </c>
      <c r="X580" s="191">
        <f ca="1" t="shared" si="47"/>
        <v>0</v>
      </c>
      <c r="AB580" s="235" t="str">
        <f ca="1" t="shared" ref="AB580:AB643" si="49">IF(C580="","",B580)</f>
        <v/>
      </c>
      <c r="AC580" s="191" t="str">
        <f ca="1" t="shared" ref="AC580:AC643" si="50">B580</f>
        <v/>
      </c>
      <c r="AD580" s="191" t="str">
        <f ca="1" t="shared" ref="AD580:AD643" si="51">IF(C580="Smelter not listed",D580,C580)</f>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8"/>
        <v/>
      </c>
      <c r="T581" s="232" t="str">
        <f ca="1">IF(B581="","",IF(ISERROR(MATCH($J581,SorP!$B$1:$B$6261,0)),"",INDIRECT("'SorP'!$A$"&amp;MATCH($S581&amp;$J581,SorP!C:C,0))))</f>
        <v/>
      </c>
      <c r="U581" s="233"/>
      <c r="V581" s="234" t="e">
        <f ca="1">IF(C581="",NA(),MATCH($B581&amp;$C581,'Smelter Look-up'!$J:$J,0))</f>
        <v>#N/A</v>
      </c>
      <c r="X581" s="191">
        <f ca="1" t="shared" si="47"/>
        <v>0</v>
      </c>
      <c r="AB581" s="235" t="str">
        <f ca="1" t="shared" si="49"/>
        <v/>
      </c>
      <c r="AC581" s="191" t="str">
        <f ca="1" t="shared" si="50"/>
        <v/>
      </c>
      <c r="AD581" s="191" t="str">
        <f ca="1" t="shared" si="51"/>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8"/>
        <v/>
      </c>
      <c r="T582" s="232" t="str">
        <f ca="1">IF(B582="","",IF(ISERROR(MATCH($J582,SorP!$B$1:$B$6261,0)),"",INDIRECT("'SorP'!$A$"&amp;MATCH($S582&amp;$J582,SorP!C:C,0))))</f>
        <v/>
      </c>
      <c r="U582" s="233"/>
      <c r="V582" s="234" t="e">
        <f ca="1">IF(C582="",NA(),MATCH($B582&amp;$C582,'Smelter Look-up'!$J:$J,0))</f>
        <v>#N/A</v>
      </c>
      <c r="X582" s="191">
        <f ca="1" t="shared" si="47"/>
        <v>0</v>
      </c>
      <c r="AB582" s="235" t="str">
        <f ca="1" t="shared" si="49"/>
        <v/>
      </c>
      <c r="AC582" s="191" t="str">
        <f ca="1" t="shared" si="50"/>
        <v/>
      </c>
      <c r="AD582" s="191" t="str">
        <f ca="1" t="shared" si="51"/>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8"/>
        <v/>
      </c>
      <c r="T583" s="232" t="str">
        <f ca="1">IF(B583="","",IF(ISERROR(MATCH($J583,SorP!$B$1:$B$6261,0)),"",INDIRECT("'SorP'!$A$"&amp;MATCH($S583&amp;$J583,SorP!C:C,0))))</f>
        <v/>
      </c>
      <c r="U583" s="233"/>
      <c r="V583" s="234" t="e">
        <f ca="1">IF(C583="",NA(),MATCH($B583&amp;$C583,'Smelter Look-up'!$J:$J,0))</f>
        <v>#N/A</v>
      </c>
      <c r="X583" s="191">
        <f ca="1" t="shared" si="47"/>
        <v>0</v>
      </c>
      <c r="AB583" s="235" t="str">
        <f ca="1" t="shared" si="49"/>
        <v/>
      </c>
      <c r="AC583" s="191" t="str">
        <f ca="1" t="shared" si="50"/>
        <v/>
      </c>
      <c r="AD583" s="191" t="str">
        <f ca="1" t="shared" si="51"/>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8"/>
        <v/>
      </c>
      <c r="T584" s="232" t="str">
        <f ca="1">IF(B584="","",IF(ISERROR(MATCH($J584,SorP!$B$1:$B$6261,0)),"",INDIRECT("'SorP'!$A$"&amp;MATCH($S584&amp;$J584,SorP!C:C,0))))</f>
        <v/>
      </c>
      <c r="U584" s="233"/>
      <c r="V584" s="234" t="e">
        <f ca="1">IF(C584="",NA(),MATCH($B584&amp;$C584,'Smelter Look-up'!$J:$J,0))</f>
        <v>#N/A</v>
      </c>
      <c r="X584" s="191">
        <f ca="1" t="shared" si="47"/>
        <v>0</v>
      </c>
      <c r="AB584" s="235" t="str">
        <f ca="1" t="shared" si="49"/>
        <v/>
      </c>
      <c r="AC584" s="191" t="str">
        <f ca="1" t="shared" si="50"/>
        <v/>
      </c>
      <c r="AD584" s="191" t="str">
        <f ca="1" t="shared" si="51"/>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8"/>
        <v/>
      </c>
      <c r="T585" s="232" t="str">
        <f ca="1">IF(B585="","",IF(ISERROR(MATCH($J585,SorP!$B$1:$B$6261,0)),"",INDIRECT("'SorP'!$A$"&amp;MATCH($S585&amp;$J585,SorP!C:C,0))))</f>
        <v/>
      </c>
      <c r="U585" s="233"/>
      <c r="V585" s="234" t="e">
        <f ca="1">IF(C585="",NA(),MATCH($B585&amp;$C585,'Smelter Look-up'!$J:$J,0))</f>
        <v>#N/A</v>
      </c>
      <c r="X585" s="191">
        <f ca="1" t="shared" si="47"/>
        <v>0</v>
      </c>
      <c r="AB585" s="235" t="str">
        <f ca="1" t="shared" si="49"/>
        <v/>
      </c>
      <c r="AC585" s="191" t="str">
        <f ca="1" t="shared" si="50"/>
        <v/>
      </c>
      <c r="AD585" s="191" t="str">
        <f ca="1" t="shared" si="51"/>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8"/>
        <v/>
      </c>
      <c r="T586" s="232" t="str">
        <f ca="1">IF(B586="","",IF(ISERROR(MATCH($J586,SorP!$B$1:$B$6261,0)),"",INDIRECT("'SorP'!$A$"&amp;MATCH($S586&amp;$J586,SorP!C:C,0))))</f>
        <v/>
      </c>
      <c r="U586" s="233"/>
      <c r="V586" s="234" t="e">
        <f ca="1">IF(C586="",NA(),MATCH($B586&amp;$C586,'Smelter Look-up'!$J:$J,0))</f>
        <v>#N/A</v>
      </c>
      <c r="X586" s="191">
        <f ca="1" t="shared" si="47"/>
        <v>0</v>
      </c>
      <c r="AB586" s="235" t="str">
        <f ca="1" t="shared" si="49"/>
        <v/>
      </c>
      <c r="AC586" s="191" t="str">
        <f ca="1" t="shared" si="50"/>
        <v/>
      </c>
      <c r="AD586" s="191" t="str">
        <f ca="1" t="shared" si="51"/>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8"/>
        <v/>
      </c>
      <c r="T587" s="232" t="str">
        <f ca="1">IF(B587="","",IF(ISERROR(MATCH($J587,SorP!$B$1:$B$6261,0)),"",INDIRECT("'SorP'!$A$"&amp;MATCH($S587&amp;$J587,SorP!C:C,0))))</f>
        <v/>
      </c>
      <c r="U587" s="233"/>
      <c r="V587" s="234" t="e">
        <f ca="1">IF(C587="",NA(),MATCH($B587&amp;$C587,'Smelter Look-up'!$J:$J,0))</f>
        <v>#N/A</v>
      </c>
      <c r="X587" s="191">
        <f ca="1" t="shared" si="47"/>
        <v>0</v>
      </c>
      <c r="AB587" s="235" t="str">
        <f ca="1" t="shared" si="49"/>
        <v/>
      </c>
      <c r="AC587" s="191" t="str">
        <f ca="1" t="shared" si="50"/>
        <v/>
      </c>
      <c r="AD587" s="191" t="str">
        <f ca="1" t="shared" si="51"/>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8"/>
        <v/>
      </c>
      <c r="T588" s="232" t="str">
        <f ca="1">IF(B588="","",IF(ISERROR(MATCH($J588,SorP!$B$1:$B$6261,0)),"",INDIRECT("'SorP'!$A$"&amp;MATCH($S588&amp;$J588,SorP!C:C,0))))</f>
        <v/>
      </c>
      <c r="U588" s="233"/>
      <c r="V588" s="234" t="e">
        <f ca="1">IF(C588="",NA(),MATCH($B588&amp;$C588,'Smelter Look-up'!$J:$J,0))</f>
        <v>#N/A</v>
      </c>
      <c r="X588" s="191">
        <f ca="1" t="shared" si="47"/>
        <v>0</v>
      </c>
      <c r="AB588" s="235" t="str">
        <f ca="1" t="shared" si="49"/>
        <v/>
      </c>
      <c r="AC588" s="191" t="str">
        <f ca="1" t="shared" si="50"/>
        <v/>
      </c>
      <c r="AD588" s="191" t="str">
        <f ca="1" t="shared" si="51"/>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8"/>
        <v/>
      </c>
      <c r="T589" s="232" t="str">
        <f ca="1">IF(B589="","",IF(ISERROR(MATCH($J589,SorP!$B$1:$B$6261,0)),"",INDIRECT("'SorP'!$A$"&amp;MATCH($S589&amp;$J589,SorP!C:C,0))))</f>
        <v/>
      </c>
      <c r="U589" s="233"/>
      <c r="V589" s="234" t="e">
        <f ca="1">IF(C589="",NA(),MATCH($B589&amp;$C589,'Smelter Look-up'!$J:$J,0))</f>
        <v>#N/A</v>
      </c>
      <c r="X589" s="191">
        <f ca="1" t="shared" si="47"/>
        <v>0</v>
      </c>
      <c r="AB589" s="235" t="str">
        <f ca="1" t="shared" si="49"/>
        <v/>
      </c>
      <c r="AC589" s="191" t="str">
        <f ca="1" t="shared" si="50"/>
        <v/>
      </c>
      <c r="AD589" s="191" t="str">
        <f ca="1" t="shared" si="51"/>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8"/>
        <v/>
      </c>
      <c r="T590" s="232" t="str">
        <f ca="1">IF(B590="","",IF(ISERROR(MATCH($J590,SorP!$B$1:$B$6261,0)),"",INDIRECT("'SorP'!$A$"&amp;MATCH($S590&amp;$J590,SorP!C:C,0))))</f>
        <v/>
      </c>
      <c r="U590" s="233"/>
      <c r="V590" s="234" t="e">
        <f ca="1">IF(C590="",NA(),MATCH($B590&amp;$C590,'Smelter Look-up'!$J:$J,0))</f>
        <v>#N/A</v>
      </c>
      <c r="X590" s="191">
        <f ca="1" t="shared" si="47"/>
        <v>0</v>
      </c>
      <c r="AB590" s="235" t="str">
        <f ca="1" t="shared" si="49"/>
        <v/>
      </c>
      <c r="AC590" s="191" t="str">
        <f ca="1" t="shared" si="50"/>
        <v/>
      </c>
      <c r="AD590" s="191" t="str">
        <f ca="1" t="shared" si="51"/>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8"/>
        <v/>
      </c>
      <c r="T591" s="232" t="str">
        <f ca="1">IF(B591="","",IF(ISERROR(MATCH($J591,SorP!$B$1:$B$6261,0)),"",INDIRECT("'SorP'!$A$"&amp;MATCH($S591&amp;$J591,SorP!C:C,0))))</f>
        <v/>
      </c>
      <c r="U591" s="233"/>
      <c r="V591" s="234" t="e">
        <f ca="1">IF(C591="",NA(),MATCH($B591&amp;$C591,'Smelter Look-up'!$J:$J,0))</f>
        <v>#N/A</v>
      </c>
      <c r="X591" s="191">
        <f ca="1" t="shared" si="47"/>
        <v>0</v>
      </c>
      <c r="AB591" s="235" t="str">
        <f ca="1" t="shared" si="49"/>
        <v/>
      </c>
      <c r="AC591" s="191" t="str">
        <f ca="1" t="shared" si="50"/>
        <v/>
      </c>
      <c r="AD591" s="191" t="str">
        <f ca="1" t="shared" si="51"/>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8"/>
        <v/>
      </c>
      <c r="T592" s="232" t="str">
        <f ca="1">IF(B592="","",IF(ISERROR(MATCH($J592,SorP!$B$1:$B$6261,0)),"",INDIRECT("'SorP'!$A$"&amp;MATCH($S592&amp;$J592,SorP!C:C,0))))</f>
        <v/>
      </c>
      <c r="U592" s="233"/>
      <c r="V592" s="234" t="e">
        <f ca="1">IF(C592="",NA(),MATCH($B592&amp;$C592,'Smelter Look-up'!$J:$J,0))</f>
        <v>#N/A</v>
      </c>
      <c r="X592" s="191">
        <f ca="1" t="shared" si="47"/>
        <v>0</v>
      </c>
      <c r="AB592" s="235" t="str">
        <f ca="1" t="shared" si="49"/>
        <v/>
      </c>
      <c r="AC592" s="191" t="str">
        <f ca="1" t="shared" si="50"/>
        <v/>
      </c>
      <c r="AD592" s="191" t="str">
        <f ca="1" t="shared" si="51"/>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8"/>
        <v/>
      </c>
      <c r="T593" s="232" t="str">
        <f ca="1">IF(B593="","",IF(ISERROR(MATCH($J593,SorP!$B$1:$B$6261,0)),"",INDIRECT("'SorP'!$A$"&amp;MATCH($S593&amp;$J593,SorP!C:C,0))))</f>
        <v/>
      </c>
      <c r="U593" s="233"/>
      <c r="V593" s="234" t="e">
        <f ca="1">IF(C593="",NA(),MATCH($B593&amp;$C593,'Smelter Look-up'!$J:$J,0))</f>
        <v>#N/A</v>
      </c>
      <c r="X593" s="191">
        <f ca="1" t="shared" si="47"/>
        <v>0</v>
      </c>
      <c r="AB593" s="235" t="str">
        <f ca="1" t="shared" si="49"/>
        <v/>
      </c>
      <c r="AC593" s="191" t="str">
        <f ca="1" t="shared" si="50"/>
        <v/>
      </c>
      <c r="AD593" s="191" t="str">
        <f ca="1" t="shared" si="51"/>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8"/>
        <v/>
      </c>
      <c r="T594" s="232" t="str">
        <f ca="1">IF(B594="","",IF(ISERROR(MATCH($J594,SorP!$B$1:$B$6261,0)),"",INDIRECT("'SorP'!$A$"&amp;MATCH($S594&amp;$J594,SorP!C:C,0))))</f>
        <v/>
      </c>
      <c r="U594" s="233"/>
      <c r="V594" s="234" t="e">
        <f ca="1">IF(C594="",NA(),MATCH($B594&amp;$C594,'Smelter Look-up'!$J:$J,0))</f>
        <v>#N/A</v>
      </c>
      <c r="X594" s="191">
        <f ca="1" t="shared" si="47"/>
        <v>0</v>
      </c>
      <c r="AB594" s="235" t="str">
        <f ca="1" t="shared" si="49"/>
        <v/>
      </c>
      <c r="AC594" s="191" t="str">
        <f ca="1" t="shared" si="50"/>
        <v/>
      </c>
      <c r="AD594" s="191" t="str">
        <f ca="1" t="shared" si="51"/>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8"/>
        <v/>
      </c>
      <c r="T595" s="232" t="str">
        <f ca="1">IF(B595="","",IF(ISERROR(MATCH($J595,SorP!$B$1:$B$6261,0)),"",INDIRECT("'SorP'!$A$"&amp;MATCH($S595&amp;$J595,SorP!C:C,0))))</f>
        <v/>
      </c>
      <c r="U595" s="233"/>
      <c r="V595" s="234" t="e">
        <f ca="1">IF(C595="",NA(),MATCH($B595&amp;$C595,'Smelter Look-up'!$J:$J,0))</f>
        <v>#N/A</v>
      </c>
      <c r="X595" s="191">
        <f ca="1" t="shared" si="47"/>
        <v>0</v>
      </c>
      <c r="AB595" s="235" t="str">
        <f ca="1" t="shared" si="49"/>
        <v/>
      </c>
      <c r="AC595" s="191" t="str">
        <f ca="1" t="shared" si="50"/>
        <v/>
      </c>
      <c r="AD595" s="191" t="str">
        <f ca="1" t="shared" si="51"/>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8"/>
        <v/>
      </c>
      <c r="T596" s="232" t="str">
        <f ca="1">IF(B596="","",IF(ISERROR(MATCH($J596,SorP!$B$1:$B$6261,0)),"",INDIRECT("'SorP'!$A$"&amp;MATCH($S596&amp;$J596,SorP!C:C,0))))</f>
        <v/>
      </c>
      <c r="U596" s="233"/>
      <c r="V596" s="234" t="e">
        <f ca="1">IF(C596="",NA(),MATCH($B596&amp;$C596,'Smelter Look-up'!$J:$J,0))</f>
        <v>#N/A</v>
      </c>
      <c r="X596" s="191">
        <f ca="1" t="shared" si="47"/>
        <v>0</v>
      </c>
      <c r="AB596" s="235" t="str">
        <f ca="1" t="shared" si="49"/>
        <v/>
      </c>
      <c r="AC596" s="191" t="str">
        <f ca="1" t="shared" si="50"/>
        <v/>
      </c>
      <c r="AD596" s="191" t="str">
        <f ca="1" t="shared" si="51"/>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8"/>
        <v/>
      </c>
      <c r="T597" s="232" t="str">
        <f ca="1">IF(B597="","",IF(ISERROR(MATCH($J597,SorP!$B$1:$B$6261,0)),"",INDIRECT("'SorP'!$A$"&amp;MATCH($S597&amp;$J597,SorP!C:C,0))))</f>
        <v/>
      </c>
      <c r="U597" s="233"/>
      <c r="V597" s="234" t="e">
        <f ca="1">IF(C597="",NA(),MATCH($B597&amp;$C597,'Smelter Look-up'!$J:$J,0))</f>
        <v>#N/A</v>
      </c>
      <c r="X597" s="191">
        <f ca="1" t="shared" si="47"/>
        <v>0</v>
      </c>
      <c r="AB597" s="235" t="str">
        <f ca="1" t="shared" si="49"/>
        <v/>
      </c>
      <c r="AC597" s="191" t="str">
        <f ca="1" t="shared" si="50"/>
        <v/>
      </c>
      <c r="AD597" s="191" t="str">
        <f ca="1" t="shared" si="51"/>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8"/>
        <v/>
      </c>
      <c r="T598" s="232" t="str">
        <f ca="1">IF(B598="","",IF(ISERROR(MATCH($J598,SorP!$B$1:$B$6261,0)),"",INDIRECT("'SorP'!$A$"&amp;MATCH($S598&amp;$J598,SorP!C:C,0))))</f>
        <v/>
      </c>
      <c r="U598" s="233"/>
      <c r="V598" s="234" t="e">
        <f ca="1">IF(C598="",NA(),MATCH($B598&amp;$C598,'Smelter Look-up'!$J:$J,0))</f>
        <v>#N/A</v>
      </c>
      <c r="X598" s="191">
        <f ca="1" t="shared" si="47"/>
        <v>0</v>
      </c>
      <c r="AB598" s="235" t="str">
        <f ca="1" t="shared" si="49"/>
        <v/>
      </c>
      <c r="AC598" s="191" t="str">
        <f ca="1" t="shared" si="50"/>
        <v/>
      </c>
      <c r="AD598" s="191" t="str">
        <f ca="1" t="shared" si="51"/>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8"/>
        <v/>
      </c>
      <c r="T599" s="232" t="str">
        <f ca="1">IF(B599="","",IF(ISERROR(MATCH($J599,SorP!$B$1:$B$6261,0)),"",INDIRECT("'SorP'!$A$"&amp;MATCH($S599&amp;$J599,SorP!C:C,0))))</f>
        <v/>
      </c>
      <c r="U599" s="233"/>
      <c r="V599" s="234" t="e">
        <f ca="1">IF(C599="",NA(),MATCH($B599&amp;$C599,'Smelter Look-up'!$J:$J,0))</f>
        <v>#N/A</v>
      </c>
      <c r="X599" s="191">
        <f ca="1" t="shared" si="47"/>
        <v>0</v>
      </c>
      <c r="AB599" s="235" t="str">
        <f ca="1" t="shared" si="49"/>
        <v/>
      </c>
      <c r="AC599" s="191" t="str">
        <f ca="1" t="shared" si="50"/>
        <v/>
      </c>
      <c r="AD599" s="191" t="str">
        <f ca="1" t="shared" si="51"/>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8"/>
        <v/>
      </c>
      <c r="T600" s="232" t="str">
        <f ca="1">IF(B600="","",IF(ISERROR(MATCH($J600,SorP!$B$1:$B$6261,0)),"",INDIRECT("'SorP'!$A$"&amp;MATCH($S600&amp;$J600,SorP!C:C,0))))</f>
        <v/>
      </c>
      <c r="U600" s="233"/>
      <c r="V600" s="234" t="e">
        <f ca="1">IF(C600="",NA(),MATCH($B600&amp;$C600,'Smelter Look-up'!$J:$J,0))</f>
        <v>#N/A</v>
      </c>
      <c r="X600" s="191">
        <f ca="1" t="shared" si="47"/>
        <v>0</v>
      </c>
      <c r="AB600" s="235" t="str">
        <f ca="1" t="shared" si="49"/>
        <v/>
      </c>
      <c r="AC600" s="191" t="str">
        <f ca="1" t="shared" si="50"/>
        <v/>
      </c>
      <c r="AD600" s="191" t="str">
        <f ca="1" t="shared" si="51"/>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8"/>
        <v/>
      </c>
      <c r="T601" s="232" t="str">
        <f ca="1">IF(B601="","",IF(ISERROR(MATCH($J601,SorP!$B$1:$B$6261,0)),"",INDIRECT("'SorP'!$A$"&amp;MATCH($S601&amp;$J601,SorP!C:C,0))))</f>
        <v/>
      </c>
      <c r="U601" s="233"/>
      <c r="V601" s="234" t="e">
        <f ca="1">IF(C601="",NA(),MATCH($B601&amp;$C601,'Smelter Look-up'!$J:$J,0))</f>
        <v>#N/A</v>
      </c>
      <c r="X601" s="191">
        <f ca="1" t="shared" si="47"/>
        <v>0</v>
      </c>
      <c r="AB601" s="235" t="str">
        <f ca="1" t="shared" si="49"/>
        <v/>
      </c>
      <c r="AC601" s="191" t="str">
        <f ca="1" t="shared" si="50"/>
        <v/>
      </c>
      <c r="AD601" s="191" t="str">
        <f ca="1" t="shared" si="51"/>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8"/>
        <v/>
      </c>
      <c r="T602" s="232" t="str">
        <f ca="1">IF(B602="","",IF(ISERROR(MATCH($J602,SorP!$B$1:$B$6261,0)),"",INDIRECT("'SorP'!$A$"&amp;MATCH($S602&amp;$J602,SorP!C:C,0))))</f>
        <v/>
      </c>
      <c r="U602" s="233"/>
      <c r="V602" s="234" t="e">
        <f ca="1">IF(C602="",NA(),MATCH($B602&amp;$C602,'Smelter Look-up'!$J:$J,0))</f>
        <v>#N/A</v>
      </c>
      <c r="X602" s="191">
        <f ca="1" t="shared" si="47"/>
        <v>0</v>
      </c>
      <c r="AB602" s="235" t="str">
        <f ca="1" t="shared" si="49"/>
        <v/>
      </c>
      <c r="AC602" s="191" t="str">
        <f ca="1" t="shared" si="50"/>
        <v/>
      </c>
      <c r="AD602" s="191" t="str">
        <f ca="1" t="shared" si="51"/>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8"/>
        <v/>
      </c>
      <c r="T603" s="232" t="str">
        <f ca="1">IF(B603="","",IF(ISERROR(MATCH($J603,SorP!$B$1:$B$6261,0)),"",INDIRECT("'SorP'!$A$"&amp;MATCH($S603&amp;$J603,SorP!C:C,0))))</f>
        <v/>
      </c>
      <c r="U603" s="233"/>
      <c r="V603" s="234" t="e">
        <f ca="1">IF(C603="",NA(),MATCH($B603&amp;$C603,'Smelter Look-up'!$J:$J,0))</f>
        <v>#N/A</v>
      </c>
      <c r="X603" s="191">
        <f ca="1" t="shared" si="47"/>
        <v>0</v>
      </c>
      <c r="AB603" s="235" t="str">
        <f ca="1" t="shared" si="49"/>
        <v/>
      </c>
      <c r="AC603" s="191" t="str">
        <f ca="1" t="shared" si="50"/>
        <v/>
      </c>
      <c r="AD603" s="191" t="str">
        <f ca="1" t="shared" si="51"/>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8"/>
        <v/>
      </c>
      <c r="T604" s="232" t="str">
        <f ca="1">IF(B604="","",IF(ISERROR(MATCH($J604,SorP!$B$1:$B$6261,0)),"",INDIRECT("'SorP'!$A$"&amp;MATCH($S604&amp;$J604,SorP!C:C,0))))</f>
        <v/>
      </c>
      <c r="U604" s="233"/>
      <c r="V604" s="234" t="e">
        <f ca="1">IF(C604="",NA(),MATCH($B604&amp;$C604,'Smelter Look-up'!$J:$J,0))</f>
        <v>#N/A</v>
      </c>
      <c r="X604" s="191">
        <f ca="1" t="shared" si="47"/>
        <v>0</v>
      </c>
      <c r="AB604" s="235" t="str">
        <f ca="1" t="shared" si="49"/>
        <v/>
      </c>
      <c r="AC604" s="191" t="str">
        <f ca="1" t="shared" si="50"/>
        <v/>
      </c>
      <c r="AD604" s="191" t="str">
        <f ca="1" t="shared" si="51"/>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8"/>
        <v/>
      </c>
      <c r="T605" s="232" t="str">
        <f ca="1">IF(B605="","",IF(ISERROR(MATCH($J605,SorP!$B$1:$B$6261,0)),"",INDIRECT("'SorP'!$A$"&amp;MATCH($S605&amp;$J605,SorP!C:C,0))))</f>
        <v/>
      </c>
      <c r="U605" s="233"/>
      <c r="V605" s="234" t="e">
        <f ca="1">IF(C605="",NA(),MATCH($B605&amp;$C605,'Smelter Look-up'!$J:$J,0))</f>
        <v>#N/A</v>
      </c>
      <c r="X605" s="191">
        <f ca="1" t="shared" si="47"/>
        <v>0</v>
      </c>
      <c r="AB605" s="235" t="str">
        <f ca="1" t="shared" si="49"/>
        <v/>
      </c>
      <c r="AC605" s="191" t="str">
        <f ca="1" t="shared" si="50"/>
        <v/>
      </c>
      <c r="AD605" s="191" t="str">
        <f ca="1" t="shared" si="51"/>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8"/>
        <v/>
      </c>
      <c r="T606" s="232" t="str">
        <f ca="1">IF(B606="","",IF(ISERROR(MATCH($J606,SorP!$B$1:$B$6261,0)),"",INDIRECT("'SorP'!$A$"&amp;MATCH($S606&amp;$J606,SorP!C:C,0))))</f>
        <v/>
      </c>
      <c r="U606" s="233"/>
      <c r="V606" s="234" t="e">
        <f ca="1">IF(C606="",NA(),MATCH($B606&amp;$C606,'Smelter Look-up'!$J:$J,0))</f>
        <v>#N/A</v>
      </c>
      <c r="X606" s="191">
        <f ca="1" t="shared" si="47"/>
        <v>0</v>
      </c>
      <c r="AB606" s="235" t="str">
        <f ca="1" t="shared" si="49"/>
        <v/>
      </c>
      <c r="AC606" s="191" t="str">
        <f ca="1" t="shared" si="50"/>
        <v/>
      </c>
      <c r="AD606" s="191" t="str">
        <f ca="1" t="shared" si="51"/>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8"/>
        <v/>
      </c>
      <c r="T607" s="232" t="str">
        <f ca="1">IF(B607="","",IF(ISERROR(MATCH($J607,SorP!$B$1:$B$6261,0)),"",INDIRECT("'SorP'!$A$"&amp;MATCH($S607&amp;$J607,SorP!C:C,0))))</f>
        <v/>
      </c>
      <c r="U607" s="233"/>
      <c r="V607" s="234" t="e">
        <f ca="1">IF(C607="",NA(),MATCH($B607&amp;$C607,'Smelter Look-up'!$J:$J,0))</f>
        <v>#N/A</v>
      </c>
      <c r="X607" s="191">
        <f ca="1" t="shared" si="47"/>
        <v>0</v>
      </c>
      <c r="AB607" s="235" t="str">
        <f ca="1" t="shared" si="49"/>
        <v/>
      </c>
      <c r="AC607" s="191" t="str">
        <f ca="1" t="shared" si="50"/>
        <v/>
      </c>
      <c r="AD607" s="191" t="str">
        <f ca="1" t="shared" si="51"/>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8"/>
        <v/>
      </c>
      <c r="T608" s="232" t="str">
        <f ca="1">IF(B608="","",IF(ISERROR(MATCH($J608,SorP!$B$1:$B$6261,0)),"",INDIRECT("'SorP'!$A$"&amp;MATCH($S608&amp;$J608,SorP!C:C,0))))</f>
        <v/>
      </c>
      <c r="U608" s="233"/>
      <c r="V608" s="234" t="e">
        <f ca="1">IF(C608="",NA(),MATCH($B608&amp;$C608,'Smelter Look-up'!$J:$J,0))</f>
        <v>#N/A</v>
      </c>
      <c r="X608" s="191">
        <f ca="1" t="shared" si="47"/>
        <v>0</v>
      </c>
      <c r="AB608" s="235" t="str">
        <f ca="1" t="shared" si="49"/>
        <v/>
      </c>
      <c r="AC608" s="191" t="str">
        <f ca="1" t="shared" si="50"/>
        <v/>
      </c>
      <c r="AD608" s="191" t="str">
        <f ca="1" t="shared" si="51"/>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8"/>
        <v/>
      </c>
      <c r="T609" s="232" t="str">
        <f ca="1">IF(B609="","",IF(ISERROR(MATCH($J609,SorP!$B$1:$B$6261,0)),"",INDIRECT("'SorP'!$A$"&amp;MATCH($S609&amp;$J609,SorP!C:C,0))))</f>
        <v/>
      </c>
      <c r="U609" s="233"/>
      <c r="V609" s="234" t="e">
        <f ca="1">IF(C609="",NA(),MATCH($B609&amp;$C609,'Smelter Look-up'!$J:$J,0))</f>
        <v>#N/A</v>
      </c>
      <c r="X609" s="191">
        <f ca="1" t="shared" si="47"/>
        <v>0</v>
      </c>
      <c r="AB609" s="235" t="str">
        <f ca="1" t="shared" si="49"/>
        <v/>
      </c>
      <c r="AC609" s="191" t="str">
        <f ca="1" t="shared" si="50"/>
        <v/>
      </c>
      <c r="AD609" s="191" t="str">
        <f ca="1" t="shared" si="51"/>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8"/>
        <v/>
      </c>
      <c r="T610" s="232" t="str">
        <f ca="1">IF(B610="","",IF(ISERROR(MATCH($J610,SorP!$B$1:$B$6261,0)),"",INDIRECT("'SorP'!$A$"&amp;MATCH($S610&amp;$J610,SorP!C:C,0))))</f>
        <v/>
      </c>
      <c r="U610" s="233"/>
      <c r="V610" s="234" t="e">
        <f ca="1">IF(C610="",NA(),MATCH($B610&amp;$C610,'Smelter Look-up'!$J:$J,0))</f>
        <v>#N/A</v>
      </c>
      <c r="X610" s="191">
        <f ca="1" t="shared" si="47"/>
        <v>0</v>
      </c>
      <c r="AB610" s="235" t="str">
        <f ca="1" t="shared" si="49"/>
        <v/>
      </c>
      <c r="AC610" s="191" t="str">
        <f ca="1" t="shared" si="50"/>
        <v/>
      </c>
      <c r="AD610" s="191" t="str">
        <f ca="1" t="shared" si="51"/>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8"/>
        <v/>
      </c>
      <c r="T611" s="232" t="str">
        <f ca="1">IF(B611="","",IF(ISERROR(MATCH($J611,SorP!$B$1:$B$6261,0)),"",INDIRECT("'SorP'!$A$"&amp;MATCH($S611&amp;$J611,SorP!C:C,0))))</f>
        <v/>
      </c>
      <c r="U611" s="233"/>
      <c r="V611" s="234" t="e">
        <f ca="1">IF(C611="",NA(),MATCH($B611&amp;$C611,'Smelter Look-up'!$J:$J,0))</f>
        <v>#N/A</v>
      </c>
      <c r="X611" s="191">
        <f ca="1" t="shared" si="47"/>
        <v>0</v>
      </c>
      <c r="AB611" s="235" t="str">
        <f ca="1" t="shared" si="49"/>
        <v/>
      </c>
      <c r="AC611" s="191" t="str">
        <f ca="1" t="shared" si="50"/>
        <v/>
      </c>
      <c r="AD611" s="191" t="str">
        <f ca="1" t="shared" si="51"/>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8"/>
        <v/>
      </c>
      <c r="T612" s="232" t="str">
        <f ca="1">IF(B612="","",IF(ISERROR(MATCH($J612,SorP!$B$1:$B$6261,0)),"",INDIRECT("'SorP'!$A$"&amp;MATCH($S612&amp;$J612,SorP!C:C,0))))</f>
        <v/>
      </c>
      <c r="U612" s="233"/>
      <c r="V612" s="234" t="e">
        <f ca="1">IF(C612="",NA(),MATCH($B612&amp;$C612,'Smelter Look-up'!$J:$J,0))</f>
        <v>#N/A</v>
      </c>
      <c r="X612" s="191">
        <f ca="1" t="shared" si="47"/>
        <v>0</v>
      </c>
      <c r="AB612" s="235" t="str">
        <f ca="1" t="shared" si="49"/>
        <v/>
      </c>
      <c r="AC612" s="191" t="str">
        <f ca="1" t="shared" si="50"/>
        <v/>
      </c>
      <c r="AD612" s="191" t="str">
        <f ca="1" t="shared" si="51"/>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8"/>
        <v/>
      </c>
      <c r="T613" s="232" t="str">
        <f ca="1">IF(B613="","",IF(ISERROR(MATCH($J613,SorP!$B$1:$B$6261,0)),"",INDIRECT("'SorP'!$A$"&amp;MATCH($S613&amp;$J613,SorP!C:C,0))))</f>
        <v/>
      </c>
      <c r="U613" s="233"/>
      <c r="V613" s="234" t="e">
        <f ca="1">IF(C613="",NA(),MATCH($B613&amp;$C613,'Smelter Look-up'!$J:$J,0))</f>
        <v>#N/A</v>
      </c>
      <c r="X613" s="191">
        <f ca="1" t="shared" si="47"/>
        <v>0</v>
      </c>
      <c r="AB613" s="235" t="str">
        <f ca="1" t="shared" si="49"/>
        <v/>
      </c>
      <c r="AC613" s="191" t="str">
        <f ca="1" t="shared" si="50"/>
        <v/>
      </c>
      <c r="AD613" s="191" t="str">
        <f ca="1" t="shared" si="51"/>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8"/>
        <v/>
      </c>
      <c r="T614" s="232" t="str">
        <f ca="1">IF(B614="","",IF(ISERROR(MATCH($J614,SorP!$B$1:$B$6261,0)),"",INDIRECT("'SorP'!$A$"&amp;MATCH($S614&amp;$J614,SorP!C:C,0))))</f>
        <v/>
      </c>
      <c r="U614" s="233"/>
      <c r="V614" s="234" t="e">
        <f ca="1">IF(C614="",NA(),MATCH($B614&amp;$C614,'Smelter Look-up'!$J:$J,0))</f>
        <v>#N/A</v>
      </c>
      <c r="X614" s="191">
        <f ca="1" t="shared" si="47"/>
        <v>0</v>
      </c>
      <c r="AB614" s="235" t="str">
        <f ca="1" t="shared" si="49"/>
        <v/>
      </c>
      <c r="AC614" s="191" t="str">
        <f ca="1" t="shared" si="50"/>
        <v/>
      </c>
      <c r="AD614" s="191" t="str">
        <f ca="1" t="shared" si="51"/>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8"/>
        <v/>
      </c>
      <c r="T615" s="232" t="str">
        <f ca="1">IF(B615="","",IF(ISERROR(MATCH($J615,SorP!$B$1:$B$6261,0)),"",INDIRECT("'SorP'!$A$"&amp;MATCH($S615&amp;$J615,SorP!C:C,0))))</f>
        <v/>
      </c>
      <c r="U615" s="233"/>
      <c r="V615" s="234" t="e">
        <f ca="1">IF(C615="",NA(),MATCH($B615&amp;$C615,'Smelter Look-up'!$J:$J,0))</f>
        <v>#N/A</v>
      </c>
      <c r="X615" s="191">
        <f ca="1" t="shared" si="47"/>
        <v>0</v>
      </c>
      <c r="AB615" s="235" t="str">
        <f ca="1" t="shared" si="49"/>
        <v/>
      </c>
      <c r="AC615" s="191" t="str">
        <f ca="1" t="shared" si="50"/>
        <v/>
      </c>
      <c r="AD615" s="191" t="str">
        <f ca="1" t="shared" si="51"/>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8"/>
        <v/>
      </c>
      <c r="T616" s="232" t="str">
        <f ca="1">IF(B616="","",IF(ISERROR(MATCH($J616,SorP!$B$1:$B$6261,0)),"",INDIRECT("'SorP'!$A$"&amp;MATCH($S616&amp;$J616,SorP!C:C,0))))</f>
        <v/>
      </c>
      <c r="U616" s="233"/>
      <c r="V616" s="234" t="e">
        <f ca="1">IF(C616="",NA(),MATCH($B616&amp;$C616,'Smelter Look-up'!$J:$J,0))</f>
        <v>#N/A</v>
      </c>
      <c r="X616" s="191">
        <f ca="1" t="shared" si="47"/>
        <v>0</v>
      </c>
      <c r="AB616" s="235" t="str">
        <f ca="1" t="shared" si="49"/>
        <v/>
      </c>
      <c r="AC616" s="191" t="str">
        <f ca="1" t="shared" si="50"/>
        <v/>
      </c>
      <c r="AD616" s="191" t="str">
        <f ca="1" t="shared" si="51"/>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8"/>
        <v/>
      </c>
      <c r="T617" s="232" t="str">
        <f ca="1">IF(B617="","",IF(ISERROR(MATCH($J617,SorP!$B$1:$B$6261,0)),"",INDIRECT("'SorP'!$A$"&amp;MATCH($S617&amp;$J617,SorP!C:C,0))))</f>
        <v/>
      </c>
      <c r="U617" s="233"/>
      <c r="V617" s="234" t="e">
        <f ca="1">IF(C617="",NA(),MATCH($B617&amp;$C617,'Smelter Look-up'!$J:$J,0))</f>
        <v>#N/A</v>
      </c>
      <c r="X617" s="191">
        <f ca="1" t="shared" si="47"/>
        <v>0</v>
      </c>
      <c r="AB617" s="235" t="str">
        <f ca="1" t="shared" si="49"/>
        <v/>
      </c>
      <c r="AC617" s="191" t="str">
        <f ca="1" t="shared" si="50"/>
        <v/>
      </c>
      <c r="AD617" s="191" t="str">
        <f ca="1" t="shared" si="51"/>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8"/>
        <v/>
      </c>
      <c r="T618" s="232" t="str">
        <f ca="1">IF(B618="","",IF(ISERROR(MATCH($J618,SorP!$B$1:$B$6261,0)),"",INDIRECT("'SorP'!$A$"&amp;MATCH($S618&amp;$J618,SorP!C:C,0))))</f>
        <v/>
      </c>
      <c r="U618" s="233"/>
      <c r="V618" s="234" t="e">
        <f ca="1">IF(C618="",NA(),MATCH($B618&amp;$C618,'Smelter Look-up'!$J:$J,0))</f>
        <v>#N/A</v>
      </c>
      <c r="X618" s="191">
        <f ca="1" t="shared" si="47"/>
        <v>0</v>
      </c>
      <c r="AB618" s="235" t="str">
        <f ca="1" t="shared" si="49"/>
        <v/>
      </c>
      <c r="AC618" s="191" t="str">
        <f ca="1" t="shared" si="50"/>
        <v/>
      </c>
      <c r="AD618" s="191" t="str">
        <f ca="1" t="shared" si="51"/>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8"/>
        <v/>
      </c>
      <c r="T619" s="232" t="str">
        <f ca="1">IF(B619="","",IF(ISERROR(MATCH($J619,SorP!$B$1:$B$6261,0)),"",INDIRECT("'SorP'!$A$"&amp;MATCH($S619&amp;$J619,SorP!C:C,0))))</f>
        <v/>
      </c>
      <c r="U619" s="233"/>
      <c r="V619" s="234" t="e">
        <f ca="1">IF(C619="",NA(),MATCH($B619&amp;$C619,'Smelter Look-up'!$J:$J,0))</f>
        <v>#N/A</v>
      </c>
      <c r="X619" s="191">
        <f ca="1" t="shared" si="47"/>
        <v>0</v>
      </c>
      <c r="AB619" s="235" t="str">
        <f ca="1" t="shared" si="49"/>
        <v/>
      </c>
      <c r="AC619" s="191" t="str">
        <f ca="1" t="shared" si="50"/>
        <v/>
      </c>
      <c r="AD619" s="191" t="str">
        <f ca="1" t="shared" si="51"/>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8"/>
        <v/>
      </c>
      <c r="T620" s="232" t="str">
        <f ca="1">IF(B620="","",IF(ISERROR(MATCH($J620,SorP!$B$1:$B$6261,0)),"",INDIRECT("'SorP'!$A$"&amp;MATCH($S620&amp;$J620,SorP!C:C,0))))</f>
        <v/>
      </c>
      <c r="U620" s="233"/>
      <c r="V620" s="234" t="e">
        <f ca="1">IF(C620="",NA(),MATCH($B620&amp;$C620,'Smelter Look-up'!$J:$J,0))</f>
        <v>#N/A</v>
      </c>
      <c r="X620" s="191">
        <f ca="1" t="shared" si="47"/>
        <v>0</v>
      </c>
      <c r="AB620" s="235" t="str">
        <f ca="1" t="shared" si="49"/>
        <v/>
      </c>
      <c r="AC620" s="191" t="str">
        <f ca="1" t="shared" si="50"/>
        <v/>
      </c>
      <c r="AD620" s="191" t="str">
        <f ca="1" t="shared" si="51"/>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8"/>
        <v/>
      </c>
      <c r="T621" s="232" t="str">
        <f ca="1">IF(B621="","",IF(ISERROR(MATCH($J621,SorP!$B$1:$B$6261,0)),"",INDIRECT("'SorP'!$A$"&amp;MATCH($S621&amp;$J621,SorP!C:C,0))))</f>
        <v/>
      </c>
      <c r="U621" s="233"/>
      <c r="V621" s="234" t="e">
        <f ca="1">IF(C621="",NA(),MATCH($B621&amp;$C621,'Smelter Look-up'!$J:$J,0))</f>
        <v>#N/A</v>
      </c>
      <c r="X621" s="191">
        <f ca="1" t="shared" si="47"/>
        <v>0</v>
      </c>
      <c r="AB621" s="235" t="str">
        <f ca="1" t="shared" si="49"/>
        <v/>
      </c>
      <c r="AC621" s="191" t="str">
        <f ca="1" t="shared" si="50"/>
        <v/>
      </c>
      <c r="AD621" s="191" t="str">
        <f ca="1" t="shared" si="51"/>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8"/>
        <v/>
      </c>
      <c r="T622" s="232" t="str">
        <f ca="1">IF(B622="","",IF(ISERROR(MATCH($J622,SorP!$B$1:$B$6261,0)),"",INDIRECT("'SorP'!$A$"&amp;MATCH($S622&amp;$J622,SorP!C:C,0))))</f>
        <v/>
      </c>
      <c r="U622" s="233"/>
      <c r="V622" s="234" t="e">
        <f ca="1">IF(C622="",NA(),MATCH($B622&amp;$C622,'Smelter Look-up'!$J:$J,0))</f>
        <v>#N/A</v>
      </c>
      <c r="X622" s="191">
        <f ca="1" t="shared" si="47"/>
        <v>0</v>
      </c>
      <c r="AB622" s="235" t="str">
        <f ca="1" t="shared" si="49"/>
        <v/>
      </c>
      <c r="AC622" s="191" t="str">
        <f ca="1" t="shared" si="50"/>
        <v/>
      </c>
      <c r="AD622" s="191" t="str">
        <f ca="1" t="shared" si="51"/>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8"/>
        <v/>
      </c>
      <c r="T623" s="232" t="str">
        <f ca="1">IF(B623="","",IF(ISERROR(MATCH($J623,SorP!$B$1:$B$6261,0)),"",INDIRECT("'SorP'!$A$"&amp;MATCH($S623&amp;$J623,SorP!C:C,0))))</f>
        <v/>
      </c>
      <c r="U623" s="233"/>
      <c r="V623" s="234" t="e">
        <f ca="1">IF(C623="",NA(),MATCH($B623&amp;$C623,'Smelter Look-up'!$J:$J,0))</f>
        <v>#N/A</v>
      </c>
      <c r="X623" s="191">
        <f ca="1" t="shared" si="47"/>
        <v>0</v>
      </c>
      <c r="AB623" s="235" t="str">
        <f ca="1" t="shared" si="49"/>
        <v/>
      </c>
      <c r="AC623" s="191" t="str">
        <f ca="1" t="shared" si="50"/>
        <v/>
      </c>
      <c r="AD623" s="191" t="str">
        <f ca="1" t="shared" si="51"/>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8"/>
        <v/>
      </c>
      <c r="T624" s="232" t="str">
        <f ca="1">IF(B624="","",IF(ISERROR(MATCH($J624,SorP!$B$1:$B$6261,0)),"",INDIRECT("'SorP'!$A$"&amp;MATCH($S624&amp;$J624,SorP!C:C,0))))</f>
        <v/>
      </c>
      <c r="U624" s="233"/>
      <c r="V624" s="234" t="e">
        <f ca="1">IF(C624="",NA(),MATCH($B624&amp;$C624,'Smelter Look-up'!$J:$J,0))</f>
        <v>#N/A</v>
      </c>
      <c r="X624" s="191">
        <f ca="1" t="shared" si="47"/>
        <v>0</v>
      </c>
      <c r="AB624" s="235" t="str">
        <f ca="1" t="shared" si="49"/>
        <v/>
      </c>
      <c r="AC624" s="191" t="str">
        <f ca="1" t="shared" si="50"/>
        <v/>
      </c>
      <c r="AD624" s="191" t="str">
        <f ca="1" t="shared" si="51"/>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8"/>
        <v/>
      </c>
      <c r="T625" s="232" t="str">
        <f ca="1">IF(B625="","",IF(ISERROR(MATCH($J625,SorP!$B$1:$B$6261,0)),"",INDIRECT("'SorP'!$A$"&amp;MATCH($S625&amp;$J625,SorP!C:C,0))))</f>
        <v/>
      </c>
      <c r="U625" s="233"/>
      <c r="V625" s="234" t="e">
        <f ca="1">IF(C625="",NA(),MATCH($B625&amp;$C625,'Smelter Look-up'!$J:$J,0))</f>
        <v>#N/A</v>
      </c>
      <c r="X625" s="191">
        <f ca="1" t="shared" si="47"/>
        <v>0</v>
      </c>
      <c r="AB625" s="235" t="str">
        <f ca="1" t="shared" si="49"/>
        <v/>
      </c>
      <c r="AC625" s="191" t="str">
        <f ca="1" t="shared" si="50"/>
        <v/>
      </c>
      <c r="AD625" s="191" t="str">
        <f ca="1" t="shared" si="51"/>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8"/>
        <v/>
      </c>
      <c r="T626" s="232" t="str">
        <f ca="1">IF(B626="","",IF(ISERROR(MATCH($J626,SorP!$B$1:$B$6261,0)),"",INDIRECT("'SorP'!$A$"&amp;MATCH($S626&amp;$J626,SorP!C:C,0))))</f>
        <v/>
      </c>
      <c r="U626" s="233"/>
      <c r="V626" s="234" t="e">
        <f ca="1">IF(C626="",NA(),MATCH($B626&amp;$C626,'Smelter Look-up'!$J:$J,0))</f>
        <v>#N/A</v>
      </c>
      <c r="X626" s="191">
        <f ca="1" t="shared" si="47"/>
        <v>0</v>
      </c>
      <c r="AB626" s="235" t="str">
        <f ca="1" t="shared" si="49"/>
        <v/>
      </c>
      <c r="AC626" s="191" t="str">
        <f ca="1" t="shared" si="50"/>
        <v/>
      </c>
      <c r="AD626" s="191" t="str">
        <f ca="1" t="shared" si="51"/>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8"/>
        <v/>
      </c>
      <c r="T627" s="232" t="str">
        <f ca="1">IF(B627="","",IF(ISERROR(MATCH($J627,SorP!$B$1:$B$6261,0)),"",INDIRECT("'SorP'!$A$"&amp;MATCH($S627&amp;$J627,SorP!C:C,0))))</f>
        <v/>
      </c>
      <c r="U627" s="233"/>
      <c r="V627" s="234" t="e">
        <f ca="1">IF(C627="",NA(),MATCH($B627&amp;$C627,'Smelter Look-up'!$J:$J,0))</f>
        <v>#N/A</v>
      </c>
      <c r="X627" s="191">
        <f ca="1" t="shared" si="47"/>
        <v>0</v>
      </c>
      <c r="AB627" s="235" t="str">
        <f ca="1" t="shared" si="49"/>
        <v/>
      </c>
      <c r="AC627" s="191" t="str">
        <f ca="1" t="shared" si="50"/>
        <v/>
      </c>
      <c r="AD627" s="191" t="str">
        <f ca="1" t="shared" si="51"/>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8"/>
        <v/>
      </c>
      <c r="T628" s="232" t="str">
        <f ca="1">IF(B628="","",IF(ISERROR(MATCH($J628,SorP!$B$1:$B$6261,0)),"",INDIRECT("'SorP'!$A$"&amp;MATCH($S628&amp;$J628,SorP!C:C,0))))</f>
        <v/>
      </c>
      <c r="U628" s="233"/>
      <c r="V628" s="234" t="e">
        <f ca="1">IF(C628="",NA(),MATCH($B628&amp;$C628,'Smelter Look-up'!$J:$J,0))</f>
        <v>#N/A</v>
      </c>
      <c r="X628" s="191">
        <f ca="1" t="shared" si="47"/>
        <v>0</v>
      </c>
      <c r="AB628" s="235" t="str">
        <f ca="1" t="shared" si="49"/>
        <v/>
      </c>
      <c r="AC628" s="191" t="str">
        <f ca="1" t="shared" si="50"/>
        <v/>
      </c>
      <c r="AD628" s="191" t="str">
        <f ca="1" t="shared" si="51"/>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8"/>
        <v/>
      </c>
      <c r="T629" s="232" t="str">
        <f ca="1">IF(B629="","",IF(ISERROR(MATCH($J629,SorP!$B$1:$B$6261,0)),"",INDIRECT("'SorP'!$A$"&amp;MATCH($S629&amp;$J629,SorP!C:C,0))))</f>
        <v/>
      </c>
      <c r="U629" s="233"/>
      <c r="V629" s="234" t="e">
        <f ca="1">IF(C629="",NA(),MATCH($B629&amp;$C629,'Smelter Look-up'!$J:$J,0))</f>
        <v>#N/A</v>
      </c>
      <c r="X629" s="191">
        <f ca="1" t="shared" si="47"/>
        <v>0</v>
      </c>
      <c r="AB629" s="235" t="str">
        <f ca="1" t="shared" si="49"/>
        <v/>
      </c>
      <c r="AC629" s="191" t="str">
        <f ca="1" t="shared" si="50"/>
        <v/>
      </c>
      <c r="AD629" s="191" t="str">
        <f ca="1" t="shared" si="51"/>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8"/>
        <v/>
      </c>
      <c r="T630" s="232" t="str">
        <f ca="1">IF(B630="","",IF(ISERROR(MATCH($J630,SorP!$B$1:$B$6261,0)),"",INDIRECT("'SorP'!$A$"&amp;MATCH($S630&amp;$J630,SorP!C:C,0))))</f>
        <v/>
      </c>
      <c r="U630" s="233"/>
      <c r="V630" s="234" t="e">
        <f ca="1">IF(C630="",NA(),MATCH($B630&amp;$C630,'Smelter Look-up'!$J:$J,0))</f>
        <v>#N/A</v>
      </c>
      <c r="X630" s="191">
        <f ca="1" t="shared" si="47"/>
        <v>0</v>
      </c>
      <c r="AB630" s="235" t="str">
        <f ca="1" t="shared" si="49"/>
        <v/>
      </c>
      <c r="AC630" s="191" t="str">
        <f ca="1" t="shared" si="50"/>
        <v/>
      </c>
      <c r="AD630" s="191" t="str">
        <f ca="1" t="shared" si="51"/>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8"/>
        <v/>
      </c>
      <c r="T631" s="232" t="str">
        <f ca="1">IF(B631="","",IF(ISERROR(MATCH($J631,SorP!$B$1:$B$6261,0)),"",INDIRECT("'SorP'!$A$"&amp;MATCH($S631&amp;$J631,SorP!C:C,0))))</f>
        <v/>
      </c>
      <c r="U631" s="233"/>
      <c r="V631" s="234" t="e">
        <f ca="1">IF(C631="",NA(),MATCH($B631&amp;$C631,'Smelter Look-up'!$J:$J,0))</f>
        <v>#N/A</v>
      </c>
      <c r="X631" s="191">
        <f ca="1" t="shared" si="47"/>
        <v>0</v>
      </c>
      <c r="AB631" s="235" t="str">
        <f ca="1" t="shared" si="49"/>
        <v/>
      </c>
      <c r="AC631" s="191" t="str">
        <f ca="1" t="shared" si="50"/>
        <v/>
      </c>
      <c r="AD631" s="191" t="str">
        <f ca="1" t="shared" si="51"/>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8"/>
        <v/>
      </c>
      <c r="T632" s="232" t="str">
        <f ca="1">IF(B632="","",IF(ISERROR(MATCH($J632,SorP!$B$1:$B$6261,0)),"",INDIRECT("'SorP'!$A$"&amp;MATCH($S632&amp;$J632,SorP!C:C,0))))</f>
        <v/>
      </c>
      <c r="U632" s="233"/>
      <c r="V632" s="234" t="e">
        <f ca="1">IF(C632="",NA(),MATCH($B632&amp;$C632,'Smelter Look-up'!$J:$J,0))</f>
        <v>#N/A</v>
      </c>
      <c r="X632" s="191">
        <f ca="1" t="shared" si="47"/>
        <v>0</v>
      </c>
      <c r="AB632" s="235" t="str">
        <f ca="1" t="shared" si="49"/>
        <v/>
      </c>
      <c r="AC632" s="191" t="str">
        <f ca="1" t="shared" si="50"/>
        <v/>
      </c>
      <c r="AD632" s="191" t="str">
        <f ca="1" t="shared" si="51"/>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8"/>
        <v/>
      </c>
      <c r="T633" s="232" t="str">
        <f ca="1">IF(B633="","",IF(ISERROR(MATCH($J633,SorP!$B$1:$B$6261,0)),"",INDIRECT("'SorP'!$A$"&amp;MATCH($S633&amp;$J633,SorP!C:C,0))))</f>
        <v/>
      </c>
      <c r="U633" s="233"/>
      <c r="V633" s="234" t="e">
        <f ca="1">IF(C633="",NA(),MATCH($B633&amp;$C633,'Smelter Look-up'!$J:$J,0))</f>
        <v>#N/A</v>
      </c>
      <c r="X633" s="191">
        <f ca="1" t="shared" si="47"/>
        <v>0</v>
      </c>
      <c r="AB633" s="235" t="str">
        <f ca="1" t="shared" si="49"/>
        <v/>
      </c>
      <c r="AC633" s="191" t="str">
        <f ca="1" t="shared" si="50"/>
        <v/>
      </c>
      <c r="AD633" s="191" t="str">
        <f ca="1" t="shared" si="51"/>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8"/>
        <v/>
      </c>
      <c r="T634" s="232" t="str">
        <f ca="1">IF(B634="","",IF(ISERROR(MATCH($J634,SorP!$B$1:$B$6261,0)),"",INDIRECT("'SorP'!$A$"&amp;MATCH($S634&amp;$J634,SorP!C:C,0))))</f>
        <v/>
      </c>
      <c r="U634" s="233"/>
      <c r="V634" s="234" t="e">
        <f ca="1">IF(C634="",NA(),MATCH($B634&amp;$C634,'Smelter Look-up'!$J:$J,0))</f>
        <v>#N/A</v>
      </c>
      <c r="X634" s="191">
        <f ca="1" t="shared" si="47"/>
        <v>0</v>
      </c>
      <c r="AB634" s="235" t="str">
        <f ca="1" t="shared" si="49"/>
        <v/>
      </c>
      <c r="AC634" s="191" t="str">
        <f ca="1" t="shared" si="50"/>
        <v/>
      </c>
      <c r="AD634" s="191" t="str">
        <f ca="1" t="shared" si="51"/>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8"/>
        <v/>
      </c>
      <c r="T635" s="232" t="str">
        <f ca="1">IF(B635="","",IF(ISERROR(MATCH($J635,SorP!$B$1:$B$6261,0)),"",INDIRECT("'SorP'!$A$"&amp;MATCH($S635&amp;$J635,SorP!C:C,0))))</f>
        <v/>
      </c>
      <c r="U635" s="233"/>
      <c r="V635" s="234" t="e">
        <f ca="1">IF(C635="",NA(),MATCH($B635&amp;$C635,'Smelter Look-up'!$J:$J,0))</f>
        <v>#N/A</v>
      </c>
      <c r="X635" s="191">
        <f ca="1" t="shared" si="47"/>
        <v>0</v>
      </c>
      <c r="AB635" s="235" t="str">
        <f ca="1" t="shared" si="49"/>
        <v/>
      </c>
      <c r="AC635" s="191" t="str">
        <f ca="1" t="shared" si="50"/>
        <v/>
      </c>
      <c r="AD635" s="191" t="str">
        <f ca="1" t="shared" si="51"/>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si="48"/>
        <v/>
      </c>
      <c r="T636" s="232" t="str">
        <f ca="1">IF(B636="","",IF(ISERROR(MATCH($J636,SorP!$B$1:$B$6261,0)),"",INDIRECT("'SorP'!$A$"&amp;MATCH($S636&amp;$J636,SorP!C:C,0))))</f>
        <v/>
      </c>
      <c r="U636" s="233"/>
      <c r="V636" s="234" t="e">
        <f ca="1">IF(C636="",NA(),MATCH($B636&amp;$C636,'Smelter Look-up'!$J:$J,0))</f>
        <v>#N/A</v>
      </c>
      <c r="X636" s="191">
        <f ca="1" t="shared" si="47"/>
        <v>0</v>
      </c>
      <c r="AB636" s="235" t="str">
        <f ca="1" t="shared" si="49"/>
        <v/>
      </c>
      <c r="AC636" s="191" t="str">
        <f ca="1" t="shared" si="50"/>
        <v/>
      </c>
      <c r="AD636" s="191" t="str">
        <f ca="1" t="shared" si="51"/>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48"/>
        <v/>
      </c>
      <c r="T637" s="232" t="str">
        <f ca="1">IF(B637="","",IF(ISERROR(MATCH($J637,SorP!$B$1:$B$6261,0)),"",INDIRECT("'SorP'!$A$"&amp;MATCH($S637&amp;$J637,SorP!C:C,0))))</f>
        <v/>
      </c>
      <c r="U637" s="233"/>
      <c r="V637" s="234" t="e">
        <f ca="1">IF(C637="",NA(),MATCH($B637&amp;$C637,'Smelter Look-up'!$J:$J,0))</f>
        <v>#N/A</v>
      </c>
      <c r="X637" s="191">
        <f ca="1" t="shared" ref="X637:X700" si="52">IF(AND(C637="Smelter not listed",OR(LEN(D637)=0,LEN(E637)=0)),1,0)</f>
        <v>0</v>
      </c>
      <c r="AB637" s="235" t="str">
        <f ca="1" t="shared" si="49"/>
        <v/>
      </c>
      <c r="AC637" s="191" t="str">
        <f ca="1" t="shared" si="50"/>
        <v/>
      </c>
      <c r="AD637" s="191" t="str">
        <f ca="1" t="shared" si="51"/>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ref="S638:S701" si="53">IF(B638="","",IF(ISERROR(MATCH($E638,CL,0)),"Unknown",INDIRECT("'C'!$A$"&amp;MATCH($E638,CL,0)+1)))</f>
        <v/>
      </c>
      <c r="T638" s="232" t="str">
        <f ca="1">IF(B638="","",IF(ISERROR(MATCH($J638,SorP!$B$1:$B$6261,0)),"",INDIRECT("'SorP'!$A$"&amp;MATCH($S638&amp;$J638,SorP!C:C,0))))</f>
        <v/>
      </c>
      <c r="U638" s="233"/>
      <c r="V638" s="234" t="e">
        <f ca="1">IF(C638="",NA(),MATCH($B638&amp;$C638,'Smelter Look-up'!$J:$J,0))</f>
        <v>#N/A</v>
      </c>
      <c r="X638" s="191">
        <f ca="1" t="shared" si="52"/>
        <v>0</v>
      </c>
      <c r="AB638" s="235" t="str">
        <f ca="1" t="shared" si="49"/>
        <v/>
      </c>
      <c r="AC638" s="191" t="str">
        <f ca="1" t="shared" si="50"/>
        <v/>
      </c>
      <c r="AD638" s="191" t="str">
        <f ca="1" t="shared" si="51"/>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3"/>
        <v/>
      </c>
      <c r="T639" s="232" t="str">
        <f ca="1">IF(B639="","",IF(ISERROR(MATCH($J639,SorP!$B$1:$B$6261,0)),"",INDIRECT("'SorP'!$A$"&amp;MATCH($S639&amp;$J639,SorP!C:C,0))))</f>
        <v/>
      </c>
      <c r="U639" s="233"/>
      <c r="V639" s="234" t="e">
        <f ca="1">IF(C639="",NA(),MATCH($B639&amp;$C639,'Smelter Look-up'!$J:$J,0))</f>
        <v>#N/A</v>
      </c>
      <c r="X639" s="191">
        <f ca="1" t="shared" si="52"/>
        <v>0</v>
      </c>
      <c r="AB639" s="235" t="str">
        <f ca="1" t="shared" si="49"/>
        <v/>
      </c>
      <c r="AC639" s="191" t="str">
        <f ca="1" t="shared" si="50"/>
        <v/>
      </c>
      <c r="AD639" s="191" t="str">
        <f ca="1" t="shared" si="51"/>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3"/>
        <v/>
      </c>
      <c r="T640" s="232" t="str">
        <f ca="1">IF(B640="","",IF(ISERROR(MATCH($J640,SorP!$B$1:$B$6261,0)),"",INDIRECT("'SorP'!$A$"&amp;MATCH($S640&amp;$J640,SorP!C:C,0))))</f>
        <v/>
      </c>
      <c r="U640" s="233"/>
      <c r="V640" s="234" t="e">
        <f ca="1">IF(C640="",NA(),MATCH($B640&amp;$C640,'Smelter Look-up'!$J:$J,0))</f>
        <v>#N/A</v>
      </c>
      <c r="X640" s="191">
        <f ca="1" t="shared" si="52"/>
        <v>0</v>
      </c>
      <c r="AB640" s="235" t="str">
        <f ca="1" t="shared" si="49"/>
        <v/>
      </c>
      <c r="AC640" s="191" t="str">
        <f ca="1" t="shared" si="50"/>
        <v/>
      </c>
      <c r="AD640" s="191" t="str">
        <f ca="1" t="shared" si="51"/>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3"/>
        <v/>
      </c>
      <c r="T641" s="232" t="str">
        <f ca="1">IF(B641="","",IF(ISERROR(MATCH($J641,SorP!$B$1:$B$6261,0)),"",INDIRECT("'SorP'!$A$"&amp;MATCH($S641&amp;$J641,SorP!C:C,0))))</f>
        <v/>
      </c>
      <c r="U641" s="233"/>
      <c r="V641" s="234" t="e">
        <f ca="1">IF(C641="",NA(),MATCH($B641&amp;$C641,'Smelter Look-up'!$J:$J,0))</f>
        <v>#N/A</v>
      </c>
      <c r="X641" s="191">
        <f ca="1" t="shared" si="52"/>
        <v>0</v>
      </c>
      <c r="AB641" s="235" t="str">
        <f ca="1" t="shared" si="49"/>
        <v/>
      </c>
      <c r="AC641" s="191" t="str">
        <f ca="1" t="shared" si="50"/>
        <v/>
      </c>
      <c r="AD641" s="191" t="str">
        <f ca="1" t="shared" si="51"/>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3"/>
        <v/>
      </c>
      <c r="T642" s="232" t="str">
        <f ca="1">IF(B642="","",IF(ISERROR(MATCH($J642,SorP!$B$1:$B$6261,0)),"",INDIRECT("'SorP'!$A$"&amp;MATCH($S642&amp;$J642,SorP!C:C,0))))</f>
        <v/>
      </c>
      <c r="U642" s="233"/>
      <c r="V642" s="234" t="e">
        <f ca="1">IF(C642="",NA(),MATCH($B642&amp;$C642,'Smelter Look-up'!$J:$J,0))</f>
        <v>#N/A</v>
      </c>
      <c r="X642" s="191">
        <f ca="1" t="shared" si="52"/>
        <v>0</v>
      </c>
      <c r="AB642" s="235" t="str">
        <f ca="1" t="shared" si="49"/>
        <v/>
      </c>
      <c r="AC642" s="191" t="str">
        <f ca="1" t="shared" si="50"/>
        <v/>
      </c>
      <c r="AD642" s="191" t="str">
        <f ca="1" t="shared" si="51"/>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3"/>
        <v/>
      </c>
      <c r="T643" s="232" t="str">
        <f ca="1">IF(B643="","",IF(ISERROR(MATCH($J643,SorP!$B$1:$B$6261,0)),"",INDIRECT("'SorP'!$A$"&amp;MATCH($S643&amp;$J643,SorP!C:C,0))))</f>
        <v/>
      </c>
      <c r="U643" s="233"/>
      <c r="V643" s="234" t="e">
        <f ca="1">IF(C643="",NA(),MATCH($B643&amp;$C643,'Smelter Look-up'!$J:$J,0))</f>
        <v>#N/A</v>
      </c>
      <c r="X643" s="191">
        <f ca="1" t="shared" si="52"/>
        <v>0</v>
      </c>
      <c r="AB643" s="235" t="str">
        <f ca="1" t="shared" si="49"/>
        <v/>
      </c>
      <c r="AC643" s="191" t="str">
        <f ca="1" t="shared" si="50"/>
        <v/>
      </c>
      <c r="AD643" s="191" t="str">
        <f ca="1" t="shared" si="51"/>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3"/>
        <v/>
      </c>
      <c r="T644" s="232" t="str">
        <f ca="1">IF(B644="","",IF(ISERROR(MATCH($J644,SorP!$B$1:$B$6261,0)),"",INDIRECT("'SorP'!$A$"&amp;MATCH($S644&amp;$J644,SorP!C:C,0))))</f>
        <v/>
      </c>
      <c r="U644" s="233"/>
      <c r="V644" s="234" t="e">
        <f ca="1">IF(C644="",NA(),MATCH($B644&amp;$C644,'Smelter Look-up'!$J:$J,0))</f>
        <v>#N/A</v>
      </c>
      <c r="X644" s="191">
        <f ca="1" t="shared" si="52"/>
        <v>0</v>
      </c>
      <c r="AB644" s="235" t="str">
        <f ca="1" t="shared" ref="AB644:AB707" si="54">IF(C644="","",B644)</f>
        <v/>
      </c>
      <c r="AC644" s="191" t="str">
        <f ca="1" t="shared" ref="AC644:AC707" si="55">B644</f>
        <v/>
      </c>
      <c r="AD644" s="191" t="str">
        <f ca="1" t="shared" ref="AD644:AD707" si="56">IF(C644="Smelter not listed",D644,C644)</f>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3"/>
        <v/>
      </c>
      <c r="T645" s="232" t="str">
        <f ca="1">IF(B645="","",IF(ISERROR(MATCH($J645,SorP!$B$1:$B$6261,0)),"",INDIRECT("'SorP'!$A$"&amp;MATCH($S645&amp;$J645,SorP!C:C,0))))</f>
        <v/>
      </c>
      <c r="U645" s="233"/>
      <c r="V645" s="234" t="e">
        <f ca="1">IF(C645="",NA(),MATCH($B645&amp;$C645,'Smelter Look-up'!$J:$J,0))</f>
        <v>#N/A</v>
      </c>
      <c r="X645" s="191">
        <f ca="1" t="shared" si="52"/>
        <v>0</v>
      </c>
      <c r="AB645" s="235" t="str">
        <f ca="1" t="shared" si="54"/>
        <v/>
      </c>
      <c r="AC645" s="191" t="str">
        <f ca="1" t="shared" si="55"/>
        <v/>
      </c>
      <c r="AD645" s="191" t="str">
        <f ca="1" t="shared" si="56"/>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3"/>
        <v/>
      </c>
      <c r="T646" s="232" t="str">
        <f ca="1">IF(B646="","",IF(ISERROR(MATCH($J646,SorP!$B$1:$B$6261,0)),"",INDIRECT("'SorP'!$A$"&amp;MATCH($S646&amp;$J646,SorP!C:C,0))))</f>
        <v/>
      </c>
      <c r="U646" s="233"/>
      <c r="V646" s="234" t="e">
        <f ca="1">IF(C646="",NA(),MATCH($B646&amp;$C646,'Smelter Look-up'!$J:$J,0))</f>
        <v>#N/A</v>
      </c>
      <c r="X646" s="191">
        <f ca="1" t="shared" si="52"/>
        <v>0</v>
      </c>
      <c r="AB646" s="235" t="str">
        <f ca="1" t="shared" si="54"/>
        <v/>
      </c>
      <c r="AC646" s="191" t="str">
        <f ca="1" t="shared" si="55"/>
        <v/>
      </c>
      <c r="AD646" s="191" t="str">
        <f ca="1" t="shared" si="56"/>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3"/>
        <v/>
      </c>
      <c r="T647" s="232" t="str">
        <f ca="1">IF(B647="","",IF(ISERROR(MATCH($J647,SorP!$B$1:$B$6261,0)),"",INDIRECT("'SorP'!$A$"&amp;MATCH($S647&amp;$J647,SorP!C:C,0))))</f>
        <v/>
      </c>
      <c r="U647" s="233"/>
      <c r="V647" s="234" t="e">
        <f ca="1">IF(C647="",NA(),MATCH($B647&amp;$C647,'Smelter Look-up'!$J:$J,0))</f>
        <v>#N/A</v>
      </c>
      <c r="X647" s="191">
        <f ca="1" t="shared" si="52"/>
        <v>0</v>
      </c>
      <c r="AB647" s="235" t="str">
        <f ca="1" t="shared" si="54"/>
        <v/>
      </c>
      <c r="AC647" s="191" t="str">
        <f ca="1" t="shared" si="55"/>
        <v/>
      </c>
      <c r="AD647" s="191" t="str">
        <f ca="1" t="shared" si="56"/>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3"/>
        <v/>
      </c>
      <c r="T648" s="232" t="str">
        <f ca="1">IF(B648="","",IF(ISERROR(MATCH($J648,SorP!$B$1:$B$6261,0)),"",INDIRECT("'SorP'!$A$"&amp;MATCH($S648&amp;$J648,SorP!C:C,0))))</f>
        <v/>
      </c>
      <c r="U648" s="233"/>
      <c r="V648" s="234" t="e">
        <f ca="1">IF(C648="",NA(),MATCH($B648&amp;$C648,'Smelter Look-up'!$J:$J,0))</f>
        <v>#N/A</v>
      </c>
      <c r="X648" s="191">
        <f ca="1" t="shared" si="52"/>
        <v>0</v>
      </c>
      <c r="AB648" s="235" t="str">
        <f ca="1" t="shared" si="54"/>
        <v/>
      </c>
      <c r="AC648" s="191" t="str">
        <f ca="1" t="shared" si="55"/>
        <v/>
      </c>
      <c r="AD648" s="191" t="str">
        <f ca="1" t="shared" si="56"/>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3"/>
        <v/>
      </c>
      <c r="T649" s="232" t="str">
        <f ca="1">IF(B649="","",IF(ISERROR(MATCH($J649,SorP!$B$1:$B$6261,0)),"",INDIRECT("'SorP'!$A$"&amp;MATCH($S649&amp;$J649,SorP!C:C,0))))</f>
        <v/>
      </c>
      <c r="U649" s="233"/>
      <c r="V649" s="234" t="e">
        <f ca="1">IF(C649="",NA(),MATCH($B649&amp;$C649,'Smelter Look-up'!$J:$J,0))</f>
        <v>#N/A</v>
      </c>
      <c r="X649" s="191">
        <f ca="1" t="shared" si="52"/>
        <v>0</v>
      </c>
      <c r="AB649" s="235" t="str">
        <f ca="1" t="shared" si="54"/>
        <v/>
      </c>
      <c r="AC649" s="191" t="str">
        <f ca="1" t="shared" si="55"/>
        <v/>
      </c>
      <c r="AD649" s="191" t="str">
        <f ca="1" t="shared" si="56"/>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3"/>
        <v/>
      </c>
      <c r="T650" s="232" t="str">
        <f ca="1">IF(B650="","",IF(ISERROR(MATCH($J650,SorP!$B$1:$B$6261,0)),"",INDIRECT("'SorP'!$A$"&amp;MATCH($S650&amp;$J650,SorP!C:C,0))))</f>
        <v/>
      </c>
      <c r="U650" s="233"/>
      <c r="V650" s="234" t="e">
        <f ca="1">IF(C650="",NA(),MATCH($B650&amp;$C650,'Smelter Look-up'!$J:$J,0))</f>
        <v>#N/A</v>
      </c>
      <c r="X650" s="191">
        <f ca="1" t="shared" si="52"/>
        <v>0</v>
      </c>
      <c r="AB650" s="235" t="str">
        <f ca="1" t="shared" si="54"/>
        <v/>
      </c>
      <c r="AC650" s="191" t="str">
        <f ca="1" t="shared" si="55"/>
        <v/>
      </c>
      <c r="AD650" s="191" t="str">
        <f ca="1" t="shared" si="56"/>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3"/>
        <v/>
      </c>
      <c r="T651" s="232" t="str">
        <f ca="1">IF(B651="","",IF(ISERROR(MATCH($J651,SorP!$B$1:$B$6261,0)),"",INDIRECT("'SorP'!$A$"&amp;MATCH($S651&amp;$J651,SorP!C:C,0))))</f>
        <v/>
      </c>
      <c r="U651" s="233"/>
      <c r="V651" s="234" t="e">
        <f ca="1">IF(C651="",NA(),MATCH($B651&amp;$C651,'Smelter Look-up'!$J:$J,0))</f>
        <v>#N/A</v>
      </c>
      <c r="X651" s="191">
        <f ca="1" t="shared" si="52"/>
        <v>0</v>
      </c>
      <c r="AB651" s="235" t="str">
        <f ca="1" t="shared" si="54"/>
        <v/>
      </c>
      <c r="AC651" s="191" t="str">
        <f ca="1" t="shared" si="55"/>
        <v/>
      </c>
      <c r="AD651" s="191" t="str">
        <f ca="1" t="shared" si="56"/>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3"/>
        <v/>
      </c>
      <c r="T652" s="232" t="str">
        <f ca="1">IF(B652="","",IF(ISERROR(MATCH($J652,SorP!$B$1:$B$6261,0)),"",INDIRECT("'SorP'!$A$"&amp;MATCH($S652&amp;$J652,SorP!C:C,0))))</f>
        <v/>
      </c>
      <c r="U652" s="233"/>
      <c r="V652" s="234" t="e">
        <f ca="1">IF(C652="",NA(),MATCH($B652&amp;$C652,'Smelter Look-up'!$J:$J,0))</f>
        <v>#N/A</v>
      </c>
      <c r="X652" s="191">
        <f ca="1" t="shared" si="52"/>
        <v>0</v>
      </c>
      <c r="AB652" s="235" t="str">
        <f ca="1" t="shared" si="54"/>
        <v/>
      </c>
      <c r="AC652" s="191" t="str">
        <f ca="1" t="shared" si="55"/>
        <v/>
      </c>
      <c r="AD652" s="191" t="str">
        <f ca="1" t="shared" si="56"/>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3"/>
        <v/>
      </c>
      <c r="T653" s="232" t="str">
        <f ca="1">IF(B653="","",IF(ISERROR(MATCH($J653,SorP!$B$1:$B$6261,0)),"",INDIRECT("'SorP'!$A$"&amp;MATCH($S653&amp;$J653,SorP!C:C,0))))</f>
        <v/>
      </c>
      <c r="U653" s="233"/>
      <c r="V653" s="234" t="e">
        <f ca="1">IF(C653="",NA(),MATCH($B653&amp;$C653,'Smelter Look-up'!$J:$J,0))</f>
        <v>#N/A</v>
      </c>
      <c r="X653" s="191">
        <f ca="1" t="shared" si="52"/>
        <v>0</v>
      </c>
      <c r="AB653" s="235" t="str">
        <f ca="1" t="shared" si="54"/>
        <v/>
      </c>
      <c r="AC653" s="191" t="str">
        <f ca="1" t="shared" si="55"/>
        <v/>
      </c>
      <c r="AD653" s="191" t="str">
        <f ca="1" t="shared" si="56"/>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3"/>
        <v/>
      </c>
      <c r="T654" s="232" t="str">
        <f ca="1">IF(B654="","",IF(ISERROR(MATCH($J654,SorP!$B$1:$B$6261,0)),"",INDIRECT("'SorP'!$A$"&amp;MATCH($S654&amp;$J654,SorP!C:C,0))))</f>
        <v/>
      </c>
      <c r="U654" s="233"/>
      <c r="V654" s="234" t="e">
        <f ca="1">IF(C654="",NA(),MATCH($B654&amp;$C654,'Smelter Look-up'!$J:$J,0))</f>
        <v>#N/A</v>
      </c>
      <c r="X654" s="191">
        <f ca="1" t="shared" si="52"/>
        <v>0</v>
      </c>
      <c r="AB654" s="235" t="str">
        <f ca="1" t="shared" si="54"/>
        <v/>
      </c>
      <c r="AC654" s="191" t="str">
        <f ca="1" t="shared" si="55"/>
        <v/>
      </c>
      <c r="AD654" s="191" t="str">
        <f ca="1" t="shared" si="56"/>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3"/>
        <v/>
      </c>
      <c r="T655" s="232" t="str">
        <f ca="1">IF(B655="","",IF(ISERROR(MATCH($J655,SorP!$B$1:$B$6261,0)),"",INDIRECT("'SorP'!$A$"&amp;MATCH($S655&amp;$J655,SorP!C:C,0))))</f>
        <v/>
      </c>
      <c r="U655" s="233"/>
      <c r="V655" s="234" t="e">
        <f ca="1">IF(C655="",NA(),MATCH($B655&amp;$C655,'Smelter Look-up'!$J:$J,0))</f>
        <v>#N/A</v>
      </c>
      <c r="X655" s="191">
        <f ca="1" t="shared" si="52"/>
        <v>0</v>
      </c>
      <c r="AB655" s="235" t="str">
        <f ca="1" t="shared" si="54"/>
        <v/>
      </c>
      <c r="AC655" s="191" t="str">
        <f ca="1" t="shared" si="55"/>
        <v/>
      </c>
      <c r="AD655" s="191" t="str">
        <f ca="1" t="shared" si="56"/>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3"/>
        <v/>
      </c>
      <c r="T656" s="232" t="str">
        <f ca="1">IF(B656="","",IF(ISERROR(MATCH($J656,SorP!$B$1:$B$6261,0)),"",INDIRECT("'SorP'!$A$"&amp;MATCH($S656&amp;$J656,SorP!C:C,0))))</f>
        <v/>
      </c>
      <c r="U656" s="233"/>
      <c r="V656" s="234" t="e">
        <f ca="1">IF(C656="",NA(),MATCH($B656&amp;$C656,'Smelter Look-up'!$J:$J,0))</f>
        <v>#N/A</v>
      </c>
      <c r="X656" s="191">
        <f ca="1" t="shared" si="52"/>
        <v>0</v>
      </c>
      <c r="AB656" s="235" t="str">
        <f ca="1" t="shared" si="54"/>
        <v/>
      </c>
      <c r="AC656" s="191" t="str">
        <f ca="1" t="shared" si="55"/>
        <v/>
      </c>
      <c r="AD656" s="191" t="str">
        <f ca="1" t="shared" si="56"/>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3"/>
        <v/>
      </c>
      <c r="T657" s="232" t="str">
        <f ca="1">IF(B657="","",IF(ISERROR(MATCH($J657,SorP!$B$1:$B$6261,0)),"",INDIRECT("'SorP'!$A$"&amp;MATCH($S657&amp;$J657,SorP!C:C,0))))</f>
        <v/>
      </c>
      <c r="U657" s="233"/>
      <c r="V657" s="234" t="e">
        <f ca="1">IF(C657="",NA(),MATCH($B657&amp;$C657,'Smelter Look-up'!$J:$J,0))</f>
        <v>#N/A</v>
      </c>
      <c r="X657" s="191">
        <f ca="1" t="shared" si="52"/>
        <v>0</v>
      </c>
      <c r="AB657" s="235" t="str">
        <f ca="1" t="shared" si="54"/>
        <v/>
      </c>
      <c r="AC657" s="191" t="str">
        <f ca="1" t="shared" si="55"/>
        <v/>
      </c>
      <c r="AD657" s="191" t="str">
        <f ca="1" t="shared" si="56"/>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3"/>
        <v/>
      </c>
      <c r="T658" s="232" t="str">
        <f ca="1">IF(B658="","",IF(ISERROR(MATCH($J658,SorP!$B$1:$B$6261,0)),"",INDIRECT("'SorP'!$A$"&amp;MATCH($S658&amp;$J658,SorP!C:C,0))))</f>
        <v/>
      </c>
      <c r="U658" s="233"/>
      <c r="V658" s="234" t="e">
        <f ca="1">IF(C658="",NA(),MATCH($B658&amp;$C658,'Smelter Look-up'!$J:$J,0))</f>
        <v>#N/A</v>
      </c>
      <c r="X658" s="191">
        <f ca="1" t="shared" si="52"/>
        <v>0</v>
      </c>
      <c r="AB658" s="235" t="str">
        <f ca="1" t="shared" si="54"/>
        <v/>
      </c>
      <c r="AC658" s="191" t="str">
        <f ca="1" t="shared" si="55"/>
        <v/>
      </c>
      <c r="AD658" s="191" t="str">
        <f ca="1" t="shared" si="56"/>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3"/>
        <v/>
      </c>
      <c r="T659" s="232" t="str">
        <f ca="1">IF(B659="","",IF(ISERROR(MATCH($J659,SorP!$B$1:$B$6261,0)),"",INDIRECT("'SorP'!$A$"&amp;MATCH($S659&amp;$J659,SorP!C:C,0))))</f>
        <v/>
      </c>
      <c r="U659" s="233"/>
      <c r="V659" s="234" t="e">
        <f ca="1">IF(C659="",NA(),MATCH($B659&amp;$C659,'Smelter Look-up'!$J:$J,0))</f>
        <v>#N/A</v>
      </c>
      <c r="X659" s="191">
        <f ca="1" t="shared" si="52"/>
        <v>0</v>
      </c>
      <c r="AB659" s="235" t="str">
        <f ca="1" t="shared" si="54"/>
        <v/>
      </c>
      <c r="AC659" s="191" t="str">
        <f ca="1" t="shared" si="55"/>
        <v/>
      </c>
      <c r="AD659" s="191" t="str">
        <f ca="1" t="shared" si="56"/>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3"/>
        <v/>
      </c>
      <c r="T660" s="232" t="str">
        <f ca="1">IF(B660="","",IF(ISERROR(MATCH($J660,SorP!$B$1:$B$6261,0)),"",INDIRECT("'SorP'!$A$"&amp;MATCH($S660&amp;$J660,SorP!C:C,0))))</f>
        <v/>
      </c>
      <c r="U660" s="233"/>
      <c r="V660" s="234" t="e">
        <f ca="1">IF(C660="",NA(),MATCH($B660&amp;$C660,'Smelter Look-up'!$J:$J,0))</f>
        <v>#N/A</v>
      </c>
      <c r="X660" s="191">
        <f ca="1" t="shared" si="52"/>
        <v>0</v>
      </c>
      <c r="AB660" s="235" t="str">
        <f ca="1" t="shared" si="54"/>
        <v/>
      </c>
      <c r="AC660" s="191" t="str">
        <f ca="1" t="shared" si="55"/>
        <v/>
      </c>
      <c r="AD660" s="191" t="str">
        <f ca="1" t="shared" si="56"/>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3"/>
        <v/>
      </c>
      <c r="T661" s="232" t="str">
        <f ca="1">IF(B661="","",IF(ISERROR(MATCH($J661,SorP!$B$1:$B$6261,0)),"",INDIRECT("'SorP'!$A$"&amp;MATCH($S661&amp;$J661,SorP!C:C,0))))</f>
        <v/>
      </c>
      <c r="U661" s="233"/>
      <c r="V661" s="234" t="e">
        <f ca="1">IF(C661="",NA(),MATCH($B661&amp;$C661,'Smelter Look-up'!$J:$J,0))</f>
        <v>#N/A</v>
      </c>
      <c r="X661" s="191">
        <f ca="1" t="shared" si="52"/>
        <v>0</v>
      </c>
      <c r="AB661" s="235" t="str">
        <f ca="1" t="shared" si="54"/>
        <v/>
      </c>
      <c r="AC661" s="191" t="str">
        <f ca="1" t="shared" si="55"/>
        <v/>
      </c>
      <c r="AD661" s="191" t="str">
        <f ca="1" t="shared" si="56"/>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3"/>
        <v/>
      </c>
      <c r="T662" s="232" t="str">
        <f ca="1">IF(B662="","",IF(ISERROR(MATCH($J662,SorP!$B$1:$B$6261,0)),"",INDIRECT("'SorP'!$A$"&amp;MATCH($S662&amp;$J662,SorP!C:C,0))))</f>
        <v/>
      </c>
      <c r="U662" s="233"/>
      <c r="V662" s="234" t="e">
        <f ca="1">IF(C662="",NA(),MATCH($B662&amp;$C662,'Smelter Look-up'!$J:$J,0))</f>
        <v>#N/A</v>
      </c>
      <c r="X662" s="191">
        <f ca="1" t="shared" si="52"/>
        <v>0</v>
      </c>
      <c r="AB662" s="235" t="str">
        <f ca="1" t="shared" si="54"/>
        <v/>
      </c>
      <c r="AC662" s="191" t="str">
        <f ca="1" t="shared" si="55"/>
        <v/>
      </c>
      <c r="AD662" s="191" t="str">
        <f ca="1" t="shared" si="56"/>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3"/>
        <v/>
      </c>
      <c r="T663" s="232" t="str">
        <f ca="1">IF(B663="","",IF(ISERROR(MATCH($J663,SorP!$B$1:$B$6261,0)),"",INDIRECT("'SorP'!$A$"&amp;MATCH($S663&amp;$J663,SorP!C:C,0))))</f>
        <v/>
      </c>
      <c r="U663" s="233"/>
      <c r="V663" s="234" t="e">
        <f ca="1">IF(C663="",NA(),MATCH($B663&amp;$C663,'Smelter Look-up'!$J:$J,0))</f>
        <v>#N/A</v>
      </c>
      <c r="X663" s="191">
        <f ca="1" t="shared" si="52"/>
        <v>0</v>
      </c>
      <c r="AB663" s="235" t="str">
        <f ca="1" t="shared" si="54"/>
        <v/>
      </c>
      <c r="AC663" s="191" t="str">
        <f ca="1" t="shared" si="55"/>
        <v/>
      </c>
      <c r="AD663" s="191" t="str">
        <f ca="1" t="shared" si="56"/>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3"/>
        <v/>
      </c>
      <c r="T664" s="232" t="str">
        <f ca="1">IF(B664="","",IF(ISERROR(MATCH($J664,SorP!$B$1:$B$6261,0)),"",INDIRECT("'SorP'!$A$"&amp;MATCH($S664&amp;$J664,SorP!C:C,0))))</f>
        <v/>
      </c>
      <c r="U664" s="233"/>
      <c r="V664" s="234" t="e">
        <f ca="1">IF(C664="",NA(),MATCH($B664&amp;$C664,'Smelter Look-up'!$J:$J,0))</f>
        <v>#N/A</v>
      </c>
      <c r="X664" s="191">
        <f ca="1" t="shared" si="52"/>
        <v>0</v>
      </c>
      <c r="AB664" s="235" t="str">
        <f ca="1" t="shared" si="54"/>
        <v/>
      </c>
      <c r="AC664" s="191" t="str">
        <f ca="1" t="shared" si="55"/>
        <v/>
      </c>
      <c r="AD664" s="191" t="str">
        <f ca="1" t="shared" si="56"/>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3"/>
        <v/>
      </c>
      <c r="T665" s="232" t="str">
        <f ca="1">IF(B665="","",IF(ISERROR(MATCH($J665,SorP!$B$1:$B$6261,0)),"",INDIRECT("'SorP'!$A$"&amp;MATCH($S665&amp;$J665,SorP!C:C,0))))</f>
        <v/>
      </c>
      <c r="U665" s="233"/>
      <c r="V665" s="234" t="e">
        <f ca="1">IF(C665="",NA(),MATCH($B665&amp;$C665,'Smelter Look-up'!$J:$J,0))</f>
        <v>#N/A</v>
      </c>
      <c r="X665" s="191">
        <f ca="1" t="shared" si="52"/>
        <v>0</v>
      </c>
      <c r="AB665" s="235" t="str">
        <f ca="1" t="shared" si="54"/>
        <v/>
      </c>
      <c r="AC665" s="191" t="str">
        <f ca="1" t="shared" si="55"/>
        <v/>
      </c>
      <c r="AD665" s="191" t="str">
        <f ca="1" t="shared" si="56"/>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3"/>
        <v/>
      </c>
      <c r="T666" s="232" t="str">
        <f ca="1">IF(B666="","",IF(ISERROR(MATCH($J666,SorP!$B$1:$B$6261,0)),"",INDIRECT("'SorP'!$A$"&amp;MATCH($S666&amp;$J666,SorP!C:C,0))))</f>
        <v/>
      </c>
      <c r="U666" s="233"/>
      <c r="V666" s="234" t="e">
        <f ca="1">IF(C666="",NA(),MATCH($B666&amp;$C666,'Smelter Look-up'!$J:$J,0))</f>
        <v>#N/A</v>
      </c>
      <c r="X666" s="191">
        <f ca="1" t="shared" si="52"/>
        <v>0</v>
      </c>
      <c r="AB666" s="235" t="str">
        <f ca="1" t="shared" si="54"/>
        <v/>
      </c>
      <c r="AC666" s="191" t="str">
        <f ca="1" t="shared" si="55"/>
        <v/>
      </c>
      <c r="AD666" s="191" t="str">
        <f ca="1" t="shared" si="56"/>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3"/>
        <v/>
      </c>
      <c r="T667" s="232" t="str">
        <f ca="1">IF(B667="","",IF(ISERROR(MATCH($J667,SorP!$B$1:$B$6261,0)),"",INDIRECT("'SorP'!$A$"&amp;MATCH($S667&amp;$J667,SorP!C:C,0))))</f>
        <v/>
      </c>
      <c r="U667" s="233"/>
      <c r="V667" s="234" t="e">
        <f ca="1">IF(C667="",NA(),MATCH($B667&amp;$C667,'Smelter Look-up'!$J:$J,0))</f>
        <v>#N/A</v>
      </c>
      <c r="X667" s="191">
        <f ca="1" t="shared" si="52"/>
        <v>0</v>
      </c>
      <c r="AB667" s="235" t="str">
        <f ca="1" t="shared" si="54"/>
        <v/>
      </c>
      <c r="AC667" s="191" t="str">
        <f ca="1" t="shared" si="55"/>
        <v/>
      </c>
      <c r="AD667" s="191" t="str">
        <f ca="1" t="shared" si="56"/>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3"/>
        <v/>
      </c>
      <c r="T668" s="232" t="str">
        <f ca="1">IF(B668="","",IF(ISERROR(MATCH($J668,SorP!$B$1:$B$6261,0)),"",INDIRECT("'SorP'!$A$"&amp;MATCH($S668&amp;$J668,SorP!C:C,0))))</f>
        <v/>
      </c>
      <c r="U668" s="233"/>
      <c r="V668" s="234" t="e">
        <f ca="1">IF(C668="",NA(),MATCH($B668&amp;$C668,'Smelter Look-up'!$J:$J,0))</f>
        <v>#N/A</v>
      </c>
      <c r="X668" s="191">
        <f ca="1" t="shared" si="52"/>
        <v>0</v>
      </c>
      <c r="AB668" s="235" t="str">
        <f ca="1" t="shared" si="54"/>
        <v/>
      </c>
      <c r="AC668" s="191" t="str">
        <f ca="1" t="shared" si="55"/>
        <v/>
      </c>
      <c r="AD668" s="191" t="str">
        <f ca="1" t="shared" si="56"/>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3"/>
        <v/>
      </c>
      <c r="T669" s="232" t="str">
        <f ca="1">IF(B669="","",IF(ISERROR(MATCH($J669,SorP!$B$1:$B$6261,0)),"",INDIRECT("'SorP'!$A$"&amp;MATCH($S669&amp;$J669,SorP!C:C,0))))</f>
        <v/>
      </c>
      <c r="U669" s="233"/>
      <c r="V669" s="234" t="e">
        <f ca="1">IF(C669="",NA(),MATCH($B669&amp;$C669,'Smelter Look-up'!$J:$J,0))</f>
        <v>#N/A</v>
      </c>
      <c r="X669" s="191">
        <f ca="1" t="shared" si="52"/>
        <v>0</v>
      </c>
      <c r="AB669" s="235" t="str">
        <f ca="1" t="shared" si="54"/>
        <v/>
      </c>
      <c r="AC669" s="191" t="str">
        <f ca="1" t="shared" si="55"/>
        <v/>
      </c>
      <c r="AD669" s="191" t="str">
        <f ca="1" t="shared" si="56"/>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3"/>
        <v/>
      </c>
      <c r="T670" s="232" t="str">
        <f ca="1">IF(B670="","",IF(ISERROR(MATCH($J670,SorP!$B$1:$B$6261,0)),"",INDIRECT("'SorP'!$A$"&amp;MATCH($S670&amp;$J670,SorP!C:C,0))))</f>
        <v/>
      </c>
      <c r="U670" s="233"/>
      <c r="V670" s="234" t="e">
        <f ca="1">IF(C670="",NA(),MATCH($B670&amp;$C670,'Smelter Look-up'!$J:$J,0))</f>
        <v>#N/A</v>
      </c>
      <c r="X670" s="191">
        <f ca="1" t="shared" si="52"/>
        <v>0</v>
      </c>
      <c r="AB670" s="235" t="str">
        <f ca="1" t="shared" si="54"/>
        <v/>
      </c>
      <c r="AC670" s="191" t="str">
        <f ca="1" t="shared" si="55"/>
        <v/>
      </c>
      <c r="AD670" s="191" t="str">
        <f ca="1" t="shared" si="56"/>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3"/>
        <v/>
      </c>
      <c r="T671" s="232" t="str">
        <f ca="1">IF(B671="","",IF(ISERROR(MATCH($J671,SorP!$B$1:$B$6261,0)),"",INDIRECT("'SorP'!$A$"&amp;MATCH($S671&amp;$J671,SorP!C:C,0))))</f>
        <v/>
      </c>
      <c r="U671" s="233"/>
      <c r="V671" s="234" t="e">
        <f ca="1">IF(C671="",NA(),MATCH($B671&amp;$C671,'Smelter Look-up'!$J:$J,0))</f>
        <v>#N/A</v>
      </c>
      <c r="X671" s="191">
        <f ca="1" t="shared" si="52"/>
        <v>0</v>
      </c>
      <c r="AB671" s="235" t="str">
        <f ca="1" t="shared" si="54"/>
        <v/>
      </c>
      <c r="AC671" s="191" t="str">
        <f ca="1" t="shared" si="55"/>
        <v/>
      </c>
      <c r="AD671" s="191" t="str">
        <f ca="1" t="shared" si="56"/>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3"/>
        <v/>
      </c>
      <c r="T672" s="232" t="str">
        <f ca="1">IF(B672="","",IF(ISERROR(MATCH($J672,SorP!$B$1:$B$6261,0)),"",INDIRECT("'SorP'!$A$"&amp;MATCH($S672&amp;$J672,SorP!C:C,0))))</f>
        <v/>
      </c>
      <c r="U672" s="233"/>
      <c r="V672" s="234" t="e">
        <f ca="1">IF(C672="",NA(),MATCH($B672&amp;$C672,'Smelter Look-up'!$J:$J,0))</f>
        <v>#N/A</v>
      </c>
      <c r="X672" s="191">
        <f ca="1" t="shared" si="52"/>
        <v>0</v>
      </c>
      <c r="AB672" s="235" t="str">
        <f ca="1" t="shared" si="54"/>
        <v/>
      </c>
      <c r="AC672" s="191" t="str">
        <f ca="1" t="shared" si="55"/>
        <v/>
      </c>
      <c r="AD672" s="191" t="str">
        <f ca="1" t="shared" si="56"/>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3"/>
        <v/>
      </c>
      <c r="T673" s="232" t="str">
        <f ca="1">IF(B673="","",IF(ISERROR(MATCH($J673,SorP!$B$1:$B$6261,0)),"",INDIRECT("'SorP'!$A$"&amp;MATCH($S673&amp;$J673,SorP!C:C,0))))</f>
        <v/>
      </c>
      <c r="U673" s="233"/>
      <c r="V673" s="234" t="e">
        <f ca="1">IF(C673="",NA(),MATCH($B673&amp;$C673,'Smelter Look-up'!$J:$J,0))</f>
        <v>#N/A</v>
      </c>
      <c r="X673" s="191">
        <f ca="1" t="shared" si="52"/>
        <v>0</v>
      </c>
      <c r="AB673" s="235" t="str">
        <f ca="1" t="shared" si="54"/>
        <v/>
      </c>
      <c r="AC673" s="191" t="str">
        <f ca="1" t="shared" si="55"/>
        <v/>
      </c>
      <c r="AD673" s="191" t="str">
        <f ca="1" t="shared" si="56"/>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3"/>
        <v/>
      </c>
      <c r="T674" s="232" t="str">
        <f ca="1">IF(B674="","",IF(ISERROR(MATCH($J674,SorP!$B$1:$B$6261,0)),"",INDIRECT("'SorP'!$A$"&amp;MATCH($S674&amp;$J674,SorP!C:C,0))))</f>
        <v/>
      </c>
      <c r="U674" s="233"/>
      <c r="V674" s="234" t="e">
        <f ca="1">IF(C674="",NA(),MATCH($B674&amp;$C674,'Smelter Look-up'!$J:$J,0))</f>
        <v>#N/A</v>
      </c>
      <c r="X674" s="191">
        <f ca="1" t="shared" si="52"/>
        <v>0</v>
      </c>
      <c r="AB674" s="235" t="str">
        <f ca="1" t="shared" si="54"/>
        <v/>
      </c>
      <c r="AC674" s="191" t="str">
        <f ca="1" t="shared" si="55"/>
        <v/>
      </c>
      <c r="AD674" s="191" t="str">
        <f ca="1" t="shared" si="56"/>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3"/>
        <v/>
      </c>
      <c r="T675" s="232" t="str">
        <f ca="1">IF(B675="","",IF(ISERROR(MATCH($J675,SorP!$B$1:$B$6261,0)),"",INDIRECT("'SorP'!$A$"&amp;MATCH($S675&amp;$J675,SorP!C:C,0))))</f>
        <v/>
      </c>
      <c r="U675" s="233"/>
      <c r="V675" s="234" t="e">
        <f ca="1">IF(C675="",NA(),MATCH($B675&amp;$C675,'Smelter Look-up'!$J:$J,0))</f>
        <v>#N/A</v>
      </c>
      <c r="X675" s="191">
        <f ca="1" t="shared" si="52"/>
        <v>0</v>
      </c>
      <c r="AB675" s="235" t="str">
        <f ca="1" t="shared" si="54"/>
        <v/>
      </c>
      <c r="AC675" s="191" t="str">
        <f ca="1" t="shared" si="55"/>
        <v/>
      </c>
      <c r="AD675" s="191" t="str">
        <f ca="1" t="shared" si="56"/>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3"/>
        <v/>
      </c>
      <c r="T676" s="232" t="str">
        <f ca="1">IF(B676="","",IF(ISERROR(MATCH($J676,SorP!$B$1:$B$6261,0)),"",INDIRECT("'SorP'!$A$"&amp;MATCH($S676&amp;$J676,SorP!C:C,0))))</f>
        <v/>
      </c>
      <c r="U676" s="233"/>
      <c r="V676" s="234" t="e">
        <f ca="1">IF(C676="",NA(),MATCH($B676&amp;$C676,'Smelter Look-up'!$J:$J,0))</f>
        <v>#N/A</v>
      </c>
      <c r="X676" s="191">
        <f ca="1" t="shared" si="52"/>
        <v>0</v>
      </c>
      <c r="AB676" s="235" t="str">
        <f ca="1" t="shared" si="54"/>
        <v/>
      </c>
      <c r="AC676" s="191" t="str">
        <f ca="1" t="shared" si="55"/>
        <v/>
      </c>
      <c r="AD676" s="191" t="str">
        <f ca="1" t="shared" si="56"/>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3"/>
        <v/>
      </c>
      <c r="T677" s="232" t="str">
        <f ca="1">IF(B677="","",IF(ISERROR(MATCH($J677,SorP!$B$1:$B$6261,0)),"",INDIRECT("'SorP'!$A$"&amp;MATCH($S677&amp;$J677,SorP!C:C,0))))</f>
        <v/>
      </c>
      <c r="U677" s="233"/>
      <c r="V677" s="234" t="e">
        <f ca="1">IF(C677="",NA(),MATCH($B677&amp;$C677,'Smelter Look-up'!$J:$J,0))</f>
        <v>#N/A</v>
      </c>
      <c r="X677" s="191">
        <f ca="1" t="shared" si="52"/>
        <v>0</v>
      </c>
      <c r="AB677" s="235" t="str">
        <f ca="1" t="shared" si="54"/>
        <v/>
      </c>
      <c r="AC677" s="191" t="str">
        <f ca="1" t="shared" si="55"/>
        <v/>
      </c>
      <c r="AD677" s="191" t="str">
        <f ca="1" t="shared" si="56"/>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3"/>
        <v/>
      </c>
      <c r="T678" s="232" t="str">
        <f ca="1">IF(B678="","",IF(ISERROR(MATCH($J678,SorP!$B$1:$B$6261,0)),"",INDIRECT("'SorP'!$A$"&amp;MATCH($S678&amp;$J678,SorP!C:C,0))))</f>
        <v/>
      </c>
      <c r="U678" s="233"/>
      <c r="V678" s="234" t="e">
        <f ca="1">IF(C678="",NA(),MATCH($B678&amp;$C678,'Smelter Look-up'!$J:$J,0))</f>
        <v>#N/A</v>
      </c>
      <c r="X678" s="191">
        <f ca="1" t="shared" si="52"/>
        <v>0</v>
      </c>
      <c r="AB678" s="235" t="str">
        <f ca="1" t="shared" si="54"/>
        <v/>
      </c>
      <c r="AC678" s="191" t="str">
        <f ca="1" t="shared" si="55"/>
        <v/>
      </c>
      <c r="AD678" s="191" t="str">
        <f ca="1" t="shared" si="56"/>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3"/>
        <v/>
      </c>
      <c r="T679" s="232" t="str">
        <f ca="1">IF(B679="","",IF(ISERROR(MATCH($J679,SorP!$B$1:$B$6261,0)),"",INDIRECT("'SorP'!$A$"&amp;MATCH($S679&amp;$J679,SorP!C:C,0))))</f>
        <v/>
      </c>
      <c r="U679" s="233"/>
      <c r="V679" s="234" t="e">
        <f ca="1">IF(C679="",NA(),MATCH($B679&amp;$C679,'Smelter Look-up'!$J:$J,0))</f>
        <v>#N/A</v>
      </c>
      <c r="X679" s="191">
        <f ca="1" t="shared" si="52"/>
        <v>0</v>
      </c>
      <c r="AB679" s="235" t="str">
        <f ca="1" t="shared" si="54"/>
        <v/>
      </c>
      <c r="AC679" s="191" t="str">
        <f ca="1" t="shared" si="55"/>
        <v/>
      </c>
      <c r="AD679" s="191" t="str">
        <f ca="1" t="shared" si="56"/>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3"/>
        <v/>
      </c>
      <c r="T680" s="232" t="str">
        <f ca="1">IF(B680="","",IF(ISERROR(MATCH($J680,SorP!$B$1:$B$6261,0)),"",INDIRECT("'SorP'!$A$"&amp;MATCH($S680&amp;$J680,SorP!C:C,0))))</f>
        <v/>
      </c>
      <c r="U680" s="233"/>
      <c r="V680" s="234" t="e">
        <f ca="1">IF(C680="",NA(),MATCH($B680&amp;$C680,'Smelter Look-up'!$J:$J,0))</f>
        <v>#N/A</v>
      </c>
      <c r="X680" s="191">
        <f ca="1" t="shared" si="52"/>
        <v>0</v>
      </c>
      <c r="AB680" s="235" t="str">
        <f ca="1" t="shared" si="54"/>
        <v/>
      </c>
      <c r="AC680" s="191" t="str">
        <f ca="1" t="shared" si="55"/>
        <v/>
      </c>
      <c r="AD680" s="191" t="str">
        <f ca="1" t="shared" si="56"/>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3"/>
        <v/>
      </c>
      <c r="T681" s="232" t="str">
        <f ca="1">IF(B681="","",IF(ISERROR(MATCH($J681,SorP!$B$1:$B$6261,0)),"",INDIRECT("'SorP'!$A$"&amp;MATCH($S681&amp;$J681,SorP!C:C,0))))</f>
        <v/>
      </c>
      <c r="U681" s="233"/>
      <c r="V681" s="234" t="e">
        <f ca="1">IF(C681="",NA(),MATCH($B681&amp;$C681,'Smelter Look-up'!$J:$J,0))</f>
        <v>#N/A</v>
      </c>
      <c r="X681" s="191">
        <f ca="1" t="shared" si="52"/>
        <v>0</v>
      </c>
      <c r="AB681" s="235" t="str">
        <f ca="1" t="shared" si="54"/>
        <v/>
      </c>
      <c r="AC681" s="191" t="str">
        <f ca="1" t="shared" si="55"/>
        <v/>
      </c>
      <c r="AD681" s="191" t="str">
        <f ca="1" t="shared" si="56"/>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3"/>
        <v/>
      </c>
      <c r="T682" s="232" t="str">
        <f ca="1">IF(B682="","",IF(ISERROR(MATCH($J682,SorP!$B$1:$B$6261,0)),"",INDIRECT("'SorP'!$A$"&amp;MATCH($S682&amp;$J682,SorP!C:C,0))))</f>
        <v/>
      </c>
      <c r="U682" s="233"/>
      <c r="V682" s="234" t="e">
        <f ca="1">IF(C682="",NA(),MATCH($B682&amp;$C682,'Smelter Look-up'!$J:$J,0))</f>
        <v>#N/A</v>
      </c>
      <c r="X682" s="191">
        <f ca="1" t="shared" si="52"/>
        <v>0</v>
      </c>
      <c r="AB682" s="235" t="str">
        <f ca="1" t="shared" si="54"/>
        <v/>
      </c>
      <c r="AC682" s="191" t="str">
        <f ca="1" t="shared" si="55"/>
        <v/>
      </c>
      <c r="AD682" s="191" t="str">
        <f ca="1" t="shared" si="56"/>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3"/>
        <v/>
      </c>
      <c r="T683" s="232" t="str">
        <f ca="1">IF(B683="","",IF(ISERROR(MATCH($J683,SorP!$B$1:$B$6261,0)),"",INDIRECT("'SorP'!$A$"&amp;MATCH($S683&amp;$J683,SorP!C:C,0))))</f>
        <v/>
      </c>
      <c r="U683" s="233"/>
      <c r="V683" s="234" t="e">
        <f ca="1">IF(C683="",NA(),MATCH($B683&amp;$C683,'Smelter Look-up'!$J:$J,0))</f>
        <v>#N/A</v>
      </c>
      <c r="X683" s="191">
        <f ca="1" t="shared" si="52"/>
        <v>0</v>
      </c>
      <c r="AB683" s="235" t="str">
        <f ca="1" t="shared" si="54"/>
        <v/>
      </c>
      <c r="AC683" s="191" t="str">
        <f ca="1" t="shared" si="55"/>
        <v/>
      </c>
      <c r="AD683" s="191" t="str">
        <f ca="1" t="shared" si="56"/>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3"/>
        <v/>
      </c>
      <c r="T684" s="232" t="str">
        <f ca="1">IF(B684="","",IF(ISERROR(MATCH($J684,SorP!$B$1:$B$6261,0)),"",INDIRECT("'SorP'!$A$"&amp;MATCH($S684&amp;$J684,SorP!C:C,0))))</f>
        <v/>
      </c>
      <c r="U684" s="233"/>
      <c r="V684" s="234" t="e">
        <f ca="1">IF(C684="",NA(),MATCH($B684&amp;$C684,'Smelter Look-up'!$J:$J,0))</f>
        <v>#N/A</v>
      </c>
      <c r="X684" s="191">
        <f ca="1" t="shared" si="52"/>
        <v>0</v>
      </c>
      <c r="AB684" s="235" t="str">
        <f ca="1" t="shared" si="54"/>
        <v/>
      </c>
      <c r="AC684" s="191" t="str">
        <f ca="1" t="shared" si="55"/>
        <v/>
      </c>
      <c r="AD684" s="191" t="str">
        <f ca="1" t="shared" si="56"/>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3"/>
        <v/>
      </c>
      <c r="T685" s="232" t="str">
        <f ca="1">IF(B685="","",IF(ISERROR(MATCH($J685,SorP!$B$1:$B$6261,0)),"",INDIRECT("'SorP'!$A$"&amp;MATCH($S685&amp;$J685,SorP!C:C,0))))</f>
        <v/>
      </c>
      <c r="U685" s="233"/>
      <c r="V685" s="234" t="e">
        <f ca="1">IF(C685="",NA(),MATCH($B685&amp;$C685,'Smelter Look-up'!$J:$J,0))</f>
        <v>#N/A</v>
      </c>
      <c r="X685" s="191">
        <f ca="1" t="shared" si="52"/>
        <v>0</v>
      </c>
      <c r="AB685" s="235" t="str">
        <f ca="1" t="shared" si="54"/>
        <v/>
      </c>
      <c r="AC685" s="191" t="str">
        <f ca="1" t="shared" si="55"/>
        <v/>
      </c>
      <c r="AD685" s="191" t="str">
        <f ca="1" t="shared" si="56"/>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3"/>
        <v/>
      </c>
      <c r="T686" s="232" t="str">
        <f ca="1">IF(B686="","",IF(ISERROR(MATCH($J686,SorP!$B$1:$B$6261,0)),"",INDIRECT("'SorP'!$A$"&amp;MATCH($S686&amp;$J686,SorP!C:C,0))))</f>
        <v/>
      </c>
      <c r="U686" s="233"/>
      <c r="V686" s="234" t="e">
        <f ca="1">IF(C686="",NA(),MATCH($B686&amp;$C686,'Smelter Look-up'!$J:$J,0))</f>
        <v>#N/A</v>
      </c>
      <c r="X686" s="191">
        <f ca="1" t="shared" si="52"/>
        <v>0</v>
      </c>
      <c r="AB686" s="235" t="str">
        <f ca="1" t="shared" si="54"/>
        <v/>
      </c>
      <c r="AC686" s="191" t="str">
        <f ca="1" t="shared" si="55"/>
        <v/>
      </c>
      <c r="AD686" s="191" t="str">
        <f ca="1" t="shared" si="56"/>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3"/>
        <v/>
      </c>
      <c r="T687" s="232" t="str">
        <f ca="1">IF(B687="","",IF(ISERROR(MATCH($J687,SorP!$B$1:$B$6261,0)),"",INDIRECT("'SorP'!$A$"&amp;MATCH($S687&amp;$J687,SorP!C:C,0))))</f>
        <v/>
      </c>
      <c r="U687" s="233"/>
      <c r="V687" s="234" t="e">
        <f ca="1">IF(C687="",NA(),MATCH($B687&amp;$C687,'Smelter Look-up'!$J:$J,0))</f>
        <v>#N/A</v>
      </c>
      <c r="X687" s="191">
        <f ca="1" t="shared" si="52"/>
        <v>0</v>
      </c>
      <c r="AB687" s="235" t="str">
        <f ca="1" t="shared" si="54"/>
        <v/>
      </c>
      <c r="AC687" s="191" t="str">
        <f ca="1" t="shared" si="55"/>
        <v/>
      </c>
      <c r="AD687" s="191" t="str">
        <f ca="1" t="shared" si="56"/>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3"/>
        <v/>
      </c>
      <c r="T688" s="232" t="str">
        <f ca="1">IF(B688="","",IF(ISERROR(MATCH($J688,SorP!$B$1:$B$6261,0)),"",INDIRECT("'SorP'!$A$"&amp;MATCH($S688&amp;$J688,SorP!C:C,0))))</f>
        <v/>
      </c>
      <c r="U688" s="233"/>
      <c r="V688" s="234" t="e">
        <f ca="1">IF(C688="",NA(),MATCH($B688&amp;$C688,'Smelter Look-up'!$J:$J,0))</f>
        <v>#N/A</v>
      </c>
      <c r="X688" s="191">
        <f ca="1" t="shared" si="52"/>
        <v>0</v>
      </c>
      <c r="AB688" s="235" t="str">
        <f ca="1" t="shared" si="54"/>
        <v/>
      </c>
      <c r="AC688" s="191" t="str">
        <f ca="1" t="shared" si="55"/>
        <v/>
      </c>
      <c r="AD688" s="191" t="str">
        <f ca="1" t="shared" si="56"/>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3"/>
        <v/>
      </c>
      <c r="T689" s="232" t="str">
        <f ca="1">IF(B689="","",IF(ISERROR(MATCH($J689,SorP!$B$1:$B$6261,0)),"",INDIRECT("'SorP'!$A$"&amp;MATCH($S689&amp;$J689,SorP!C:C,0))))</f>
        <v/>
      </c>
      <c r="U689" s="233"/>
      <c r="V689" s="234" t="e">
        <f ca="1">IF(C689="",NA(),MATCH($B689&amp;$C689,'Smelter Look-up'!$J:$J,0))</f>
        <v>#N/A</v>
      </c>
      <c r="X689" s="191">
        <f ca="1" t="shared" si="52"/>
        <v>0</v>
      </c>
      <c r="AB689" s="235" t="str">
        <f ca="1" t="shared" si="54"/>
        <v/>
      </c>
      <c r="AC689" s="191" t="str">
        <f ca="1" t="shared" si="55"/>
        <v/>
      </c>
      <c r="AD689" s="191" t="str">
        <f ca="1" t="shared" si="56"/>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3"/>
        <v/>
      </c>
      <c r="T690" s="232" t="str">
        <f ca="1">IF(B690="","",IF(ISERROR(MATCH($J690,SorP!$B$1:$B$6261,0)),"",INDIRECT("'SorP'!$A$"&amp;MATCH($S690&amp;$J690,SorP!C:C,0))))</f>
        <v/>
      </c>
      <c r="U690" s="233"/>
      <c r="V690" s="234" t="e">
        <f ca="1">IF(C690="",NA(),MATCH($B690&amp;$C690,'Smelter Look-up'!$J:$J,0))</f>
        <v>#N/A</v>
      </c>
      <c r="X690" s="191">
        <f ca="1" t="shared" si="52"/>
        <v>0</v>
      </c>
      <c r="AB690" s="235" t="str">
        <f ca="1" t="shared" si="54"/>
        <v/>
      </c>
      <c r="AC690" s="191" t="str">
        <f ca="1" t="shared" si="55"/>
        <v/>
      </c>
      <c r="AD690" s="191" t="str">
        <f ca="1" t="shared" si="56"/>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3"/>
        <v/>
      </c>
      <c r="T691" s="232" t="str">
        <f ca="1">IF(B691="","",IF(ISERROR(MATCH($J691,SorP!$B$1:$B$6261,0)),"",INDIRECT("'SorP'!$A$"&amp;MATCH($S691&amp;$J691,SorP!C:C,0))))</f>
        <v/>
      </c>
      <c r="U691" s="233"/>
      <c r="V691" s="234" t="e">
        <f ca="1">IF(C691="",NA(),MATCH($B691&amp;$C691,'Smelter Look-up'!$J:$J,0))</f>
        <v>#N/A</v>
      </c>
      <c r="X691" s="191">
        <f ca="1" t="shared" si="52"/>
        <v>0</v>
      </c>
      <c r="AB691" s="235" t="str">
        <f ca="1" t="shared" si="54"/>
        <v/>
      </c>
      <c r="AC691" s="191" t="str">
        <f ca="1" t="shared" si="55"/>
        <v/>
      </c>
      <c r="AD691" s="191" t="str">
        <f ca="1" t="shared" si="56"/>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3"/>
        <v/>
      </c>
      <c r="T692" s="232" t="str">
        <f ca="1">IF(B692="","",IF(ISERROR(MATCH($J692,SorP!$B$1:$B$6261,0)),"",INDIRECT("'SorP'!$A$"&amp;MATCH($S692&amp;$J692,SorP!C:C,0))))</f>
        <v/>
      </c>
      <c r="U692" s="233"/>
      <c r="V692" s="234" t="e">
        <f ca="1">IF(C692="",NA(),MATCH($B692&amp;$C692,'Smelter Look-up'!$J:$J,0))</f>
        <v>#N/A</v>
      </c>
      <c r="X692" s="191">
        <f ca="1" t="shared" si="52"/>
        <v>0</v>
      </c>
      <c r="AB692" s="235" t="str">
        <f ca="1" t="shared" si="54"/>
        <v/>
      </c>
      <c r="AC692" s="191" t="str">
        <f ca="1" t="shared" si="55"/>
        <v/>
      </c>
      <c r="AD692" s="191" t="str">
        <f ca="1" t="shared" si="56"/>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3"/>
        <v/>
      </c>
      <c r="T693" s="232" t="str">
        <f ca="1">IF(B693="","",IF(ISERROR(MATCH($J693,SorP!$B$1:$B$6261,0)),"",INDIRECT("'SorP'!$A$"&amp;MATCH($S693&amp;$J693,SorP!C:C,0))))</f>
        <v/>
      </c>
      <c r="U693" s="233"/>
      <c r="V693" s="234" t="e">
        <f ca="1">IF(C693="",NA(),MATCH($B693&amp;$C693,'Smelter Look-up'!$J:$J,0))</f>
        <v>#N/A</v>
      </c>
      <c r="X693" s="191">
        <f ca="1" t="shared" si="52"/>
        <v>0</v>
      </c>
      <c r="AB693" s="235" t="str">
        <f ca="1" t="shared" si="54"/>
        <v/>
      </c>
      <c r="AC693" s="191" t="str">
        <f ca="1" t="shared" si="55"/>
        <v/>
      </c>
      <c r="AD693" s="191" t="str">
        <f ca="1" t="shared" si="56"/>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3"/>
        <v/>
      </c>
      <c r="T694" s="232" t="str">
        <f ca="1">IF(B694="","",IF(ISERROR(MATCH($J694,SorP!$B$1:$B$6261,0)),"",INDIRECT("'SorP'!$A$"&amp;MATCH($S694&amp;$J694,SorP!C:C,0))))</f>
        <v/>
      </c>
      <c r="U694" s="233"/>
      <c r="V694" s="234" t="e">
        <f ca="1">IF(C694="",NA(),MATCH($B694&amp;$C694,'Smelter Look-up'!$J:$J,0))</f>
        <v>#N/A</v>
      </c>
      <c r="X694" s="191">
        <f ca="1" t="shared" si="52"/>
        <v>0</v>
      </c>
      <c r="AB694" s="235" t="str">
        <f ca="1" t="shared" si="54"/>
        <v/>
      </c>
      <c r="AC694" s="191" t="str">
        <f ca="1" t="shared" si="55"/>
        <v/>
      </c>
      <c r="AD694" s="191" t="str">
        <f ca="1" t="shared" si="56"/>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3"/>
        <v/>
      </c>
      <c r="T695" s="232" t="str">
        <f ca="1">IF(B695="","",IF(ISERROR(MATCH($J695,SorP!$B$1:$B$6261,0)),"",INDIRECT("'SorP'!$A$"&amp;MATCH($S695&amp;$J695,SorP!C:C,0))))</f>
        <v/>
      </c>
      <c r="U695" s="233"/>
      <c r="V695" s="234" t="e">
        <f ca="1">IF(C695="",NA(),MATCH($B695&amp;$C695,'Smelter Look-up'!$J:$J,0))</f>
        <v>#N/A</v>
      </c>
      <c r="X695" s="191">
        <f ca="1" t="shared" si="52"/>
        <v>0</v>
      </c>
      <c r="AB695" s="235" t="str">
        <f ca="1" t="shared" si="54"/>
        <v/>
      </c>
      <c r="AC695" s="191" t="str">
        <f ca="1" t="shared" si="55"/>
        <v/>
      </c>
      <c r="AD695" s="191" t="str">
        <f ca="1" t="shared" si="56"/>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3"/>
        <v/>
      </c>
      <c r="T696" s="232" t="str">
        <f ca="1">IF(B696="","",IF(ISERROR(MATCH($J696,SorP!$B$1:$B$6261,0)),"",INDIRECT("'SorP'!$A$"&amp;MATCH($S696&amp;$J696,SorP!C:C,0))))</f>
        <v/>
      </c>
      <c r="U696" s="233"/>
      <c r="V696" s="234" t="e">
        <f ca="1">IF(C696="",NA(),MATCH($B696&amp;$C696,'Smelter Look-up'!$J:$J,0))</f>
        <v>#N/A</v>
      </c>
      <c r="X696" s="191">
        <f ca="1" t="shared" si="52"/>
        <v>0</v>
      </c>
      <c r="AB696" s="235" t="str">
        <f ca="1" t="shared" si="54"/>
        <v/>
      </c>
      <c r="AC696" s="191" t="str">
        <f ca="1" t="shared" si="55"/>
        <v/>
      </c>
      <c r="AD696" s="191" t="str">
        <f ca="1" t="shared" si="56"/>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3"/>
        <v/>
      </c>
      <c r="T697" s="232" t="str">
        <f ca="1">IF(B697="","",IF(ISERROR(MATCH($J697,SorP!$B$1:$B$6261,0)),"",INDIRECT("'SorP'!$A$"&amp;MATCH($S697&amp;$J697,SorP!C:C,0))))</f>
        <v/>
      </c>
      <c r="U697" s="233"/>
      <c r="V697" s="234" t="e">
        <f ca="1">IF(C697="",NA(),MATCH($B697&amp;$C697,'Smelter Look-up'!$J:$J,0))</f>
        <v>#N/A</v>
      </c>
      <c r="X697" s="191">
        <f ca="1" t="shared" si="52"/>
        <v>0</v>
      </c>
      <c r="AB697" s="235" t="str">
        <f ca="1" t="shared" si="54"/>
        <v/>
      </c>
      <c r="AC697" s="191" t="str">
        <f ca="1" t="shared" si="55"/>
        <v/>
      </c>
      <c r="AD697" s="191" t="str">
        <f ca="1" t="shared" si="56"/>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3"/>
        <v/>
      </c>
      <c r="T698" s="232" t="str">
        <f ca="1">IF(B698="","",IF(ISERROR(MATCH($J698,SorP!$B$1:$B$6261,0)),"",INDIRECT("'SorP'!$A$"&amp;MATCH($S698&amp;$J698,SorP!C:C,0))))</f>
        <v/>
      </c>
      <c r="U698" s="233"/>
      <c r="V698" s="234" t="e">
        <f ca="1">IF(C698="",NA(),MATCH($B698&amp;$C698,'Smelter Look-up'!$J:$J,0))</f>
        <v>#N/A</v>
      </c>
      <c r="X698" s="191">
        <f ca="1" t="shared" si="52"/>
        <v>0</v>
      </c>
      <c r="AB698" s="235" t="str">
        <f ca="1" t="shared" si="54"/>
        <v/>
      </c>
      <c r="AC698" s="191" t="str">
        <f ca="1" t="shared" si="55"/>
        <v/>
      </c>
      <c r="AD698" s="191" t="str">
        <f ca="1" t="shared" si="56"/>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3"/>
        <v/>
      </c>
      <c r="T699" s="232" t="str">
        <f ca="1">IF(B699="","",IF(ISERROR(MATCH($J699,SorP!$B$1:$B$6261,0)),"",INDIRECT("'SorP'!$A$"&amp;MATCH($S699&amp;$J699,SorP!C:C,0))))</f>
        <v/>
      </c>
      <c r="U699" s="233"/>
      <c r="V699" s="234" t="e">
        <f ca="1">IF(C699="",NA(),MATCH($B699&amp;$C699,'Smelter Look-up'!$J:$J,0))</f>
        <v>#N/A</v>
      </c>
      <c r="X699" s="191">
        <f ca="1" t="shared" si="52"/>
        <v>0</v>
      </c>
      <c r="AB699" s="235" t="str">
        <f ca="1" t="shared" si="54"/>
        <v/>
      </c>
      <c r="AC699" s="191" t="str">
        <f ca="1" t="shared" si="55"/>
        <v/>
      </c>
      <c r="AD699" s="191" t="str">
        <f ca="1" t="shared" si="56"/>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si="53"/>
        <v/>
      </c>
      <c r="T700" s="232" t="str">
        <f ca="1">IF(B700="","",IF(ISERROR(MATCH($J700,SorP!$B$1:$B$6261,0)),"",INDIRECT("'SorP'!$A$"&amp;MATCH($S700&amp;$J700,SorP!C:C,0))))</f>
        <v/>
      </c>
      <c r="U700" s="233"/>
      <c r="V700" s="234" t="e">
        <f ca="1">IF(C700="",NA(),MATCH($B700&amp;$C700,'Smelter Look-up'!$J:$J,0))</f>
        <v>#N/A</v>
      </c>
      <c r="X700" s="191">
        <f ca="1" t="shared" si="52"/>
        <v>0</v>
      </c>
      <c r="AB700" s="235" t="str">
        <f ca="1" t="shared" si="54"/>
        <v/>
      </c>
      <c r="AC700" s="191" t="str">
        <f ca="1" t="shared" si="55"/>
        <v/>
      </c>
      <c r="AD700" s="191" t="str">
        <f ca="1" t="shared" si="56"/>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3"/>
        <v/>
      </c>
      <c r="T701" s="232" t="str">
        <f ca="1">IF(B701="","",IF(ISERROR(MATCH($J701,SorP!$B$1:$B$6261,0)),"",INDIRECT("'SorP'!$A$"&amp;MATCH($S701&amp;$J701,SorP!C:C,0))))</f>
        <v/>
      </c>
      <c r="U701" s="233"/>
      <c r="V701" s="234" t="e">
        <f ca="1">IF(C701="",NA(),MATCH($B701&amp;$C701,'Smelter Look-up'!$J:$J,0))</f>
        <v>#N/A</v>
      </c>
      <c r="X701" s="191">
        <f ca="1" t="shared" ref="X701:X764" si="57">IF(AND(C701="Smelter not listed",OR(LEN(D701)=0,LEN(E701)=0)),1,0)</f>
        <v>0</v>
      </c>
      <c r="AB701" s="235" t="str">
        <f ca="1" t="shared" si="54"/>
        <v/>
      </c>
      <c r="AC701" s="191" t="str">
        <f ca="1" t="shared" si="55"/>
        <v/>
      </c>
      <c r="AD701" s="191" t="str">
        <f ca="1" t="shared" si="56"/>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ref="S702:S765" si="58">IF(B702="","",IF(ISERROR(MATCH($E702,CL,0)),"Unknown",INDIRECT("'C'!$A$"&amp;MATCH($E702,CL,0)+1)))</f>
        <v/>
      </c>
      <c r="T702" s="232" t="str">
        <f ca="1">IF(B702="","",IF(ISERROR(MATCH($J702,SorP!$B$1:$B$6261,0)),"",INDIRECT("'SorP'!$A$"&amp;MATCH($S702&amp;$J702,SorP!C:C,0))))</f>
        <v/>
      </c>
      <c r="U702" s="233"/>
      <c r="V702" s="234" t="e">
        <f ca="1">IF(C702="",NA(),MATCH($B702&amp;$C702,'Smelter Look-up'!$J:$J,0))</f>
        <v>#N/A</v>
      </c>
      <c r="X702" s="191">
        <f ca="1" t="shared" si="57"/>
        <v>0</v>
      </c>
      <c r="AB702" s="235" t="str">
        <f ca="1" t="shared" si="54"/>
        <v/>
      </c>
      <c r="AC702" s="191" t="str">
        <f ca="1" t="shared" si="55"/>
        <v/>
      </c>
      <c r="AD702" s="191" t="str">
        <f ca="1" t="shared" si="56"/>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8"/>
        <v/>
      </c>
      <c r="T703" s="232" t="str">
        <f ca="1">IF(B703="","",IF(ISERROR(MATCH($J703,SorP!$B$1:$B$6261,0)),"",INDIRECT("'SorP'!$A$"&amp;MATCH($S703&amp;$J703,SorP!C:C,0))))</f>
        <v/>
      </c>
      <c r="U703" s="233"/>
      <c r="V703" s="234" t="e">
        <f ca="1">IF(C703="",NA(),MATCH($B703&amp;$C703,'Smelter Look-up'!$J:$J,0))</f>
        <v>#N/A</v>
      </c>
      <c r="X703" s="191">
        <f ca="1" t="shared" si="57"/>
        <v>0</v>
      </c>
      <c r="AB703" s="235" t="str">
        <f ca="1" t="shared" si="54"/>
        <v/>
      </c>
      <c r="AC703" s="191" t="str">
        <f ca="1" t="shared" si="55"/>
        <v/>
      </c>
      <c r="AD703" s="191" t="str">
        <f ca="1" t="shared" si="56"/>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8"/>
        <v/>
      </c>
      <c r="T704" s="232" t="str">
        <f ca="1">IF(B704="","",IF(ISERROR(MATCH($J704,SorP!$B$1:$B$6261,0)),"",INDIRECT("'SorP'!$A$"&amp;MATCH($S704&amp;$J704,SorP!C:C,0))))</f>
        <v/>
      </c>
      <c r="U704" s="233"/>
      <c r="V704" s="234" t="e">
        <f ca="1">IF(C704="",NA(),MATCH($B704&amp;$C704,'Smelter Look-up'!$J:$J,0))</f>
        <v>#N/A</v>
      </c>
      <c r="X704" s="191">
        <f ca="1" t="shared" si="57"/>
        <v>0</v>
      </c>
      <c r="AB704" s="235" t="str">
        <f ca="1" t="shared" si="54"/>
        <v/>
      </c>
      <c r="AC704" s="191" t="str">
        <f ca="1" t="shared" si="55"/>
        <v/>
      </c>
      <c r="AD704" s="191" t="str">
        <f ca="1" t="shared" si="56"/>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8"/>
        <v/>
      </c>
      <c r="T705" s="232" t="str">
        <f ca="1">IF(B705="","",IF(ISERROR(MATCH($J705,SorP!$B$1:$B$6261,0)),"",INDIRECT("'SorP'!$A$"&amp;MATCH($S705&amp;$J705,SorP!C:C,0))))</f>
        <v/>
      </c>
      <c r="U705" s="233"/>
      <c r="V705" s="234" t="e">
        <f ca="1">IF(C705="",NA(),MATCH($B705&amp;$C705,'Smelter Look-up'!$J:$J,0))</f>
        <v>#N/A</v>
      </c>
      <c r="X705" s="191">
        <f ca="1" t="shared" si="57"/>
        <v>0</v>
      </c>
      <c r="AB705" s="235" t="str">
        <f ca="1" t="shared" si="54"/>
        <v/>
      </c>
      <c r="AC705" s="191" t="str">
        <f ca="1" t="shared" si="55"/>
        <v/>
      </c>
      <c r="AD705" s="191" t="str">
        <f ca="1" t="shared" si="56"/>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8"/>
        <v/>
      </c>
      <c r="T706" s="232" t="str">
        <f ca="1">IF(B706="","",IF(ISERROR(MATCH($J706,SorP!$B$1:$B$6261,0)),"",INDIRECT("'SorP'!$A$"&amp;MATCH($S706&amp;$J706,SorP!C:C,0))))</f>
        <v/>
      </c>
      <c r="U706" s="233"/>
      <c r="V706" s="234" t="e">
        <f ca="1">IF(C706="",NA(),MATCH($B706&amp;$C706,'Smelter Look-up'!$J:$J,0))</f>
        <v>#N/A</v>
      </c>
      <c r="X706" s="191">
        <f ca="1" t="shared" si="57"/>
        <v>0</v>
      </c>
      <c r="AB706" s="235" t="str">
        <f ca="1" t="shared" si="54"/>
        <v/>
      </c>
      <c r="AC706" s="191" t="str">
        <f ca="1" t="shared" si="55"/>
        <v/>
      </c>
      <c r="AD706" s="191" t="str">
        <f ca="1" t="shared" si="56"/>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8"/>
        <v/>
      </c>
      <c r="T707" s="232" t="str">
        <f ca="1">IF(B707="","",IF(ISERROR(MATCH($J707,SorP!$B$1:$B$6261,0)),"",INDIRECT("'SorP'!$A$"&amp;MATCH($S707&amp;$J707,SorP!C:C,0))))</f>
        <v/>
      </c>
      <c r="U707" s="233"/>
      <c r="V707" s="234" t="e">
        <f ca="1">IF(C707="",NA(),MATCH($B707&amp;$C707,'Smelter Look-up'!$J:$J,0))</f>
        <v>#N/A</v>
      </c>
      <c r="X707" s="191">
        <f ca="1" t="shared" si="57"/>
        <v>0</v>
      </c>
      <c r="AB707" s="235" t="str">
        <f ca="1" t="shared" si="54"/>
        <v/>
      </c>
      <c r="AC707" s="191" t="str">
        <f ca="1" t="shared" si="55"/>
        <v/>
      </c>
      <c r="AD707" s="191" t="str">
        <f ca="1" t="shared" si="56"/>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8"/>
        <v/>
      </c>
      <c r="T708" s="232" t="str">
        <f ca="1">IF(B708="","",IF(ISERROR(MATCH($J708,SorP!$B$1:$B$6261,0)),"",INDIRECT("'SorP'!$A$"&amp;MATCH($S708&amp;$J708,SorP!C:C,0))))</f>
        <v/>
      </c>
      <c r="U708" s="233"/>
      <c r="V708" s="234" t="e">
        <f ca="1">IF(C708="",NA(),MATCH($B708&amp;$C708,'Smelter Look-up'!$J:$J,0))</f>
        <v>#N/A</v>
      </c>
      <c r="X708" s="191">
        <f ca="1" t="shared" si="57"/>
        <v>0</v>
      </c>
      <c r="AB708" s="235" t="str">
        <f ca="1" t="shared" ref="AB708:AB771" si="59">IF(C708="","",B708)</f>
        <v/>
      </c>
      <c r="AC708" s="191" t="str">
        <f ca="1" t="shared" ref="AC708:AC771" si="60">B708</f>
        <v/>
      </c>
      <c r="AD708" s="191" t="str">
        <f ca="1" t="shared" ref="AD708:AD771" si="61">IF(C708="Smelter not listed",D708,C708)</f>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8"/>
        <v/>
      </c>
      <c r="T709" s="232" t="str">
        <f ca="1">IF(B709="","",IF(ISERROR(MATCH($J709,SorP!$B$1:$B$6261,0)),"",INDIRECT("'SorP'!$A$"&amp;MATCH($S709&amp;$J709,SorP!C:C,0))))</f>
        <v/>
      </c>
      <c r="U709" s="233"/>
      <c r="V709" s="234" t="e">
        <f ca="1">IF(C709="",NA(),MATCH($B709&amp;$C709,'Smelter Look-up'!$J:$J,0))</f>
        <v>#N/A</v>
      </c>
      <c r="X709" s="191">
        <f ca="1" t="shared" si="57"/>
        <v>0</v>
      </c>
      <c r="AB709" s="235" t="str">
        <f ca="1" t="shared" si="59"/>
        <v/>
      </c>
      <c r="AC709" s="191" t="str">
        <f ca="1" t="shared" si="60"/>
        <v/>
      </c>
      <c r="AD709" s="191" t="str">
        <f ca="1" t="shared" si="61"/>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8"/>
        <v/>
      </c>
      <c r="T710" s="232" t="str">
        <f ca="1">IF(B710="","",IF(ISERROR(MATCH($J710,SorP!$B$1:$B$6261,0)),"",INDIRECT("'SorP'!$A$"&amp;MATCH($S710&amp;$J710,SorP!C:C,0))))</f>
        <v/>
      </c>
      <c r="U710" s="233"/>
      <c r="V710" s="234" t="e">
        <f ca="1">IF(C710="",NA(),MATCH($B710&amp;$C710,'Smelter Look-up'!$J:$J,0))</f>
        <v>#N/A</v>
      </c>
      <c r="X710" s="191">
        <f ca="1" t="shared" si="57"/>
        <v>0</v>
      </c>
      <c r="AB710" s="235" t="str">
        <f ca="1" t="shared" si="59"/>
        <v/>
      </c>
      <c r="AC710" s="191" t="str">
        <f ca="1" t="shared" si="60"/>
        <v/>
      </c>
      <c r="AD710" s="191" t="str">
        <f ca="1" t="shared" si="61"/>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8"/>
        <v/>
      </c>
      <c r="T711" s="232" t="str">
        <f ca="1">IF(B711="","",IF(ISERROR(MATCH($J711,SorP!$B$1:$B$6261,0)),"",INDIRECT("'SorP'!$A$"&amp;MATCH($S711&amp;$J711,SorP!C:C,0))))</f>
        <v/>
      </c>
      <c r="U711" s="233"/>
      <c r="V711" s="234" t="e">
        <f ca="1">IF(C711="",NA(),MATCH($B711&amp;$C711,'Smelter Look-up'!$J:$J,0))</f>
        <v>#N/A</v>
      </c>
      <c r="X711" s="191">
        <f ca="1" t="shared" si="57"/>
        <v>0</v>
      </c>
      <c r="AB711" s="235" t="str">
        <f ca="1" t="shared" si="59"/>
        <v/>
      </c>
      <c r="AC711" s="191" t="str">
        <f ca="1" t="shared" si="60"/>
        <v/>
      </c>
      <c r="AD711" s="191" t="str">
        <f ca="1" t="shared" si="61"/>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8"/>
        <v/>
      </c>
      <c r="T712" s="232" t="str">
        <f ca="1">IF(B712="","",IF(ISERROR(MATCH($J712,SorP!$B$1:$B$6261,0)),"",INDIRECT("'SorP'!$A$"&amp;MATCH($S712&amp;$J712,SorP!C:C,0))))</f>
        <v/>
      </c>
      <c r="U712" s="233"/>
      <c r="V712" s="234" t="e">
        <f ca="1">IF(C712="",NA(),MATCH($B712&amp;$C712,'Smelter Look-up'!$J:$J,0))</f>
        <v>#N/A</v>
      </c>
      <c r="X712" s="191">
        <f ca="1" t="shared" si="57"/>
        <v>0</v>
      </c>
      <c r="AB712" s="235" t="str">
        <f ca="1" t="shared" si="59"/>
        <v/>
      </c>
      <c r="AC712" s="191" t="str">
        <f ca="1" t="shared" si="60"/>
        <v/>
      </c>
      <c r="AD712" s="191" t="str">
        <f ca="1" t="shared" si="61"/>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8"/>
        <v/>
      </c>
      <c r="T713" s="232" t="str">
        <f ca="1">IF(B713="","",IF(ISERROR(MATCH($J713,SorP!$B$1:$B$6261,0)),"",INDIRECT("'SorP'!$A$"&amp;MATCH($S713&amp;$J713,SorP!C:C,0))))</f>
        <v/>
      </c>
      <c r="U713" s="233"/>
      <c r="V713" s="234" t="e">
        <f ca="1">IF(C713="",NA(),MATCH($B713&amp;$C713,'Smelter Look-up'!$J:$J,0))</f>
        <v>#N/A</v>
      </c>
      <c r="X713" s="191">
        <f ca="1" t="shared" si="57"/>
        <v>0</v>
      </c>
      <c r="AB713" s="235" t="str">
        <f ca="1" t="shared" si="59"/>
        <v/>
      </c>
      <c r="AC713" s="191" t="str">
        <f ca="1" t="shared" si="60"/>
        <v/>
      </c>
      <c r="AD713" s="191" t="str">
        <f ca="1" t="shared" si="61"/>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8"/>
        <v/>
      </c>
      <c r="T714" s="232" t="str">
        <f ca="1">IF(B714="","",IF(ISERROR(MATCH($J714,SorP!$B$1:$B$6261,0)),"",INDIRECT("'SorP'!$A$"&amp;MATCH($S714&amp;$J714,SorP!C:C,0))))</f>
        <v/>
      </c>
      <c r="U714" s="233"/>
      <c r="V714" s="234" t="e">
        <f ca="1">IF(C714="",NA(),MATCH($B714&amp;$C714,'Smelter Look-up'!$J:$J,0))</f>
        <v>#N/A</v>
      </c>
      <c r="X714" s="191">
        <f ca="1" t="shared" si="57"/>
        <v>0</v>
      </c>
      <c r="AB714" s="235" t="str">
        <f ca="1" t="shared" si="59"/>
        <v/>
      </c>
      <c r="AC714" s="191" t="str">
        <f ca="1" t="shared" si="60"/>
        <v/>
      </c>
      <c r="AD714" s="191" t="str">
        <f ca="1" t="shared" si="61"/>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8"/>
        <v/>
      </c>
      <c r="T715" s="232" t="str">
        <f ca="1">IF(B715="","",IF(ISERROR(MATCH($J715,SorP!$B$1:$B$6261,0)),"",INDIRECT("'SorP'!$A$"&amp;MATCH($S715&amp;$J715,SorP!C:C,0))))</f>
        <v/>
      </c>
      <c r="U715" s="233"/>
      <c r="V715" s="234" t="e">
        <f ca="1">IF(C715="",NA(),MATCH($B715&amp;$C715,'Smelter Look-up'!$J:$J,0))</f>
        <v>#N/A</v>
      </c>
      <c r="X715" s="191">
        <f ca="1" t="shared" si="57"/>
        <v>0</v>
      </c>
      <c r="AB715" s="235" t="str">
        <f ca="1" t="shared" si="59"/>
        <v/>
      </c>
      <c r="AC715" s="191" t="str">
        <f ca="1" t="shared" si="60"/>
        <v/>
      </c>
      <c r="AD715" s="191" t="str">
        <f ca="1" t="shared" si="61"/>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8"/>
        <v/>
      </c>
      <c r="T716" s="232" t="str">
        <f ca="1">IF(B716="","",IF(ISERROR(MATCH($J716,SorP!$B$1:$B$6261,0)),"",INDIRECT("'SorP'!$A$"&amp;MATCH($S716&amp;$J716,SorP!C:C,0))))</f>
        <v/>
      </c>
      <c r="U716" s="233"/>
      <c r="V716" s="234" t="e">
        <f ca="1">IF(C716="",NA(),MATCH($B716&amp;$C716,'Smelter Look-up'!$J:$J,0))</f>
        <v>#N/A</v>
      </c>
      <c r="X716" s="191">
        <f ca="1" t="shared" si="57"/>
        <v>0</v>
      </c>
      <c r="AB716" s="235" t="str">
        <f ca="1" t="shared" si="59"/>
        <v/>
      </c>
      <c r="AC716" s="191" t="str">
        <f ca="1" t="shared" si="60"/>
        <v/>
      </c>
      <c r="AD716" s="191" t="str">
        <f ca="1" t="shared" si="61"/>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8"/>
        <v/>
      </c>
      <c r="T717" s="232" t="str">
        <f ca="1">IF(B717="","",IF(ISERROR(MATCH($J717,SorP!$B$1:$B$6261,0)),"",INDIRECT("'SorP'!$A$"&amp;MATCH($S717&amp;$J717,SorP!C:C,0))))</f>
        <v/>
      </c>
      <c r="U717" s="233"/>
      <c r="V717" s="234" t="e">
        <f ca="1">IF(C717="",NA(),MATCH($B717&amp;$C717,'Smelter Look-up'!$J:$J,0))</f>
        <v>#N/A</v>
      </c>
      <c r="X717" s="191">
        <f ca="1" t="shared" si="57"/>
        <v>0</v>
      </c>
      <c r="AB717" s="235" t="str">
        <f ca="1" t="shared" si="59"/>
        <v/>
      </c>
      <c r="AC717" s="191" t="str">
        <f ca="1" t="shared" si="60"/>
        <v/>
      </c>
      <c r="AD717" s="191" t="str">
        <f ca="1" t="shared" si="61"/>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8"/>
        <v/>
      </c>
      <c r="T718" s="232" t="str">
        <f ca="1">IF(B718="","",IF(ISERROR(MATCH($J718,SorP!$B$1:$B$6261,0)),"",INDIRECT("'SorP'!$A$"&amp;MATCH($S718&amp;$J718,SorP!C:C,0))))</f>
        <v/>
      </c>
      <c r="U718" s="233"/>
      <c r="V718" s="234" t="e">
        <f ca="1">IF(C718="",NA(),MATCH($B718&amp;$C718,'Smelter Look-up'!$J:$J,0))</f>
        <v>#N/A</v>
      </c>
      <c r="X718" s="191">
        <f ca="1" t="shared" si="57"/>
        <v>0</v>
      </c>
      <c r="AB718" s="235" t="str">
        <f ca="1" t="shared" si="59"/>
        <v/>
      </c>
      <c r="AC718" s="191" t="str">
        <f ca="1" t="shared" si="60"/>
        <v/>
      </c>
      <c r="AD718" s="191" t="str">
        <f ca="1" t="shared" si="61"/>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8"/>
        <v/>
      </c>
      <c r="T719" s="232" t="str">
        <f ca="1">IF(B719="","",IF(ISERROR(MATCH($J719,SorP!$B$1:$B$6261,0)),"",INDIRECT("'SorP'!$A$"&amp;MATCH($S719&amp;$J719,SorP!C:C,0))))</f>
        <v/>
      </c>
      <c r="U719" s="233"/>
      <c r="V719" s="234" t="e">
        <f ca="1">IF(C719="",NA(),MATCH($B719&amp;$C719,'Smelter Look-up'!$J:$J,0))</f>
        <v>#N/A</v>
      </c>
      <c r="X719" s="191">
        <f ca="1" t="shared" si="57"/>
        <v>0</v>
      </c>
      <c r="AB719" s="235" t="str">
        <f ca="1" t="shared" si="59"/>
        <v/>
      </c>
      <c r="AC719" s="191" t="str">
        <f ca="1" t="shared" si="60"/>
        <v/>
      </c>
      <c r="AD719" s="191" t="str">
        <f ca="1" t="shared" si="61"/>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8"/>
        <v/>
      </c>
      <c r="T720" s="232" t="str">
        <f ca="1">IF(B720="","",IF(ISERROR(MATCH($J720,SorP!$B$1:$B$6261,0)),"",INDIRECT("'SorP'!$A$"&amp;MATCH($S720&amp;$J720,SorP!C:C,0))))</f>
        <v/>
      </c>
      <c r="U720" s="233"/>
      <c r="V720" s="234" t="e">
        <f ca="1">IF(C720="",NA(),MATCH($B720&amp;$C720,'Smelter Look-up'!$J:$J,0))</f>
        <v>#N/A</v>
      </c>
      <c r="X720" s="191">
        <f ca="1" t="shared" si="57"/>
        <v>0</v>
      </c>
      <c r="AB720" s="235" t="str">
        <f ca="1" t="shared" si="59"/>
        <v/>
      </c>
      <c r="AC720" s="191" t="str">
        <f ca="1" t="shared" si="60"/>
        <v/>
      </c>
      <c r="AD720" s="191" t="str">
        <f ca="1" t="shared" si="61"/>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8"/>
        <v/>
      </c>
      <c r="T721" s="232" t="str">
        <f ca="1">IF(B721="","",IF(ISERROR(MATCH($J721,SorP!$B$1:$B$6261,0)),"",INDIRECT("'SorP'!$A$"&amp;MATCH($S721&amp;$J721,SorP!C:C,0))))</f>
        <v/>
      </c>
      <c r="U721" s="233"/>
      <c r="V721" s="234" t="e">
        <f ca="1">IF(C721="",NA(),MATCH($B721&amp;$C721,'Smelter Look-up'!$J:$J,0))</f>
        <v>#N/A</v>
      </c>
      <c r="X721" s="191">
        <f ca="1" t="shared" si="57"/>
        <v>0</v>
      </c>
      <c r="AB721" s="235" t="str">
        <f ca="1" t="shared" si="59"/>
        <v/>
      </c>
      <c r="AC721" s="191" t="str">
        <f ca="1" t="shared" si="60"/>
        <v/>
      </c>
      <c r="AD721" s="191" t="str">
        <f ca="1" t="shared" si="61"/>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8"/>
        <v/>
      </c>
      <c r="T722" s="232" t="str">
        <f ca="1">IF(B722="","",IF(ISERROR(MATCH($J722,SorP!$B$1:$B$6261,0)),"",INDIRECT("'SorP'!$A$"&amp;MATCH($S722&amp;$J722,SorP!C:C,0))))</f>
        <v/>
      </c>
      <c r="U722" s="233"/>
      <c r="V722" s="234" t="e">
        <f ca="1">IF(C722="",NA(),MATCH($B722&amp;$C722,'Smelter Look-up'!$J:$J,0))</f>
        <v>#N/A</v>
      </c>
      <c r="X722" s="191">
        <f ca="1" t="shared" si="57"/>
        <v>0</v>
      </c>
      <c r="AB722" s="235" t="str">
        <f ca="1" t="shared" si="59"/>
        <v/>
      </c>
      <c r="AC722" s="191" t="str">
        <f ca="1" t="shared" si="60"/>
        <v/>
      </c>
      <c r="AD722" s="191" t="str">
        <f ca="1" t="shared" si="61"/>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8"/>
        <v/>
      </c>
      <c r="T723" s="232" t="str">
        <f ca="1">IF(B723="","",IF(ISERROR(MATCH($J723,SorP!$B$1:$B$6261,0)),"",INDIRECT("'SorP'!$A$"&amp;MATCH($S723&amp;$J723,SorP!C:C,0))))</f>
        <v/>
      </c>
      <c r="U723" s="233"/>
      <c r="V723" s="234" t="e">
        <f ca="1">IF(C723="",NA(),MATCH($B723&amp;$C723,'Smelter Look-up'!$J:$J,0))</f>
        <v>#N/A</v>
      </c>
      <c r="X723" s="191">
        <f ca="1" t="shared" si="57"/>
        <v>0</v>
      </c>
      <c r="AB723" s="235" t="str">
        <f ca="1" t="shared" si="59"/>
        <v/>
      </c>
      <c r="AC723" s="191" t="str">
        <f ca="1" t="shared" si="60"/>
        <v/>
      </c>
      <c r="AD723" s="191" t="str">
        <f ca="1" t="shared" si="61"/>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8"/>
        <v/>
      </c>
      <c r="T724" s="232" t="str">
        <f ca="1">IF(B724="","",IF(ISERROR(MATCH($J724,SorP!$B$1:$B$6261,0)),"",INDIRECT("'SorP'!$A$"&amp;MATCH($S724&amp;$J724,SorP!C:C,0))))</f>
        <v/>
      </c>
      <c r="U724" s="233"/>
      <c r="V724" s="234" t="e">
        <f ca="1">IF(C724="",NA(),MATCH($B724&amp;$C724,'Smelter Look-up'!$J:$J,0))</f>
        <v>#N/A</v>
      </c>
      <c r="X724" s="191">
        <f ca="1" t="shared" si="57"/>
        <v>0</v>
      </c>
      <c r="AB724" s="235" t="str">
        <f ca="1" t="shared" si="59"/>
        <v/>
      </c>
      <c r="AC724" s="191" t="str">
        <f ca="1" t="shared" si="60"/>
        <v/>
      </c>
      <c r="AD724" s="191" t="str">
        <f ca="1" t="shared" si="61"/>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8"/>
        <v/>
      </c>
      <c r="T725" s="232" t="str">
        <f ca="1">IF(B725="","",IF(ISERROR(MATCH($J725,SorP!$B$1:$B$6261,0)),"",INDIRECT("'SorP'!$A$"&amp;MATCH($S725&amp;$J725,SorP!C:C,0))))</f>
        <v/>
      </c>
      <c r="U725" s="233"/>
      <c r="V725" s="234" t="e">
        <f ca="1">IF(C725="",NA(),MATCH($B725&amp;$C725,'Smelter Look-up'!$J:$J,0))</f>
        <v>#N/A</v>
      </c>
      <c r="X725" s="191">
        <f ca="1" t="shared" si="57"/>
        <v>0</v>
      </c>
      <c r="AB725" s="235" t="str">
        <f ca="1" t="shared" si="59"/>
        <v/>
      </c>
      <c r="AC725" s="191" t="str">
        <f ca="1" t="shared" si="60"/>
        <v/>
      </c>
      <c r="AD725" s="191" t="str">
        <f ca="1" t="shared" si="61"/>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8"/>
        <v/>
      </c>
      <c r="T726" s="232" t="str">
        <f ca="1">IF(B726="","",IF(ISERROR(MATCH($J726,SorP!$B$1:$B$6261,0)),"",INDIRECT("'SorP'!$A$"&amp;MATCH($S726&amp;$J726,SorP!C:C,0))))</f>
        <v/>
      </c>
      <c r="U726" s="233"/>
      <c r="V726" s="234" t="e">
        <f ca="1">IF(C726="",NA(),MATCH($B726&amp;$C726,'Smelter Look-up'!$J:$J,0))</f>
        <v>#N/A</v>
      </c>
      <c r="X726" s="191">
        <f ca="1" t="shared" si="57"/>
        <v>0</v>
      </c>
      <c r="AB726" s="235" t="str">
        <f ca="1" t="shared" si="59"/>
        <v/>
      </c>
      <c r="AC726" s="191" t="str">
        <f ca="1" t="shared" si="60"/>
        <v/>
      </c>
      <c r="AD726" s="191" t="str">
        <f ca="1" t="shared" si="61"/>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8"/>
        <v/>
      </c>
      <c r="T727" s="232" t="str">
        <f ca="1">IF(B727="","",IF(ISERROR(MATCH($J727,SorP!$B$1:$B$6261,0)),"",INDIRECT("'SorP'!$A$"&amp;MATCH($S727&amp;$J727,SorP!C:C,0))))</f>
        <v/>
      </c>
      <c r="U727" s="233"/>
      <c r="V727" s="234" t="e">
        <f ca="1">IF(C727="",NA(),MATCH($B727&amp;$C727,'Smelter Look-up'!$J:$J,0))</f>
        <v>#N/A</v>
      </c>
      <c r="X727" s="191">
        <f ca="1" t="shared" si="57"/>
        <v>0</v>
      </c>
      <c r="AB727" s="235" t="str">
        <f ca="1" t="shared" si="59"/>
        <v/>
      </c>
      <c r="AC727" s="191" t="str">
        <f ca="1" t="shared" si="60"/>
        <v/>
      </c>
      <c r="AD727" s="191" t="str">
        <f ca="1" t="shared" si="61"/>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8"/>
        <v/>
      </c>
      <c r="T728" s="232" t="str">
        <f ca="1">IF(B728="","",IF(ISERROR(MATCH($J728,SorP!$B$1:$B$6261,0)),"",INDIRECT("'SorP'!$A$"&amp;MATCH($S728&amp;$J728,SorP!C:C,0))))</f>
        <v/>
      </c>
      <c r="U728" s="233"/>
      <c r="V728" s="234" t="e">
        <f ca="1">IF(C728="",NA(),MATCH($B728&amp;$C728,'Smelter Look-up'!$J:$J,0))</f>
        <v>#N/A</v>
      </c>
      <c r="X728" s="191">
        <f ca="1" t="shared" si="57"/>
        <v>0</v>
      </c>
      <c r="AB728" s="235" t="str">
        <f ca="1" t="shared" si="59"/>
        <v/>
      </c>
      <c r="AC728" s="191" t="str">
        <f ca="1" t="shared" si="60"/>
        <v/>
      </c>
      <c r="AD728" s="191" t="str">
        <f ca="1" t="shared" si="61"/>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8"/>
        <v/>
      </c>
      <c r="T729" s="232" t="str">
        <f ca="1">IF(B729="","",IF(ISERROR(MATCH($J729,SorP!$B$1:$B$6261,0)),"",INDIRECT("'SorP'!$A$"&amp;MATCH($S729&amp;$J729,SorP!C:C,0))))</f>
        <v/>
      </c>
      <c r="U729" s="233"/>
      <c r="V729" s="234" t="e">
        <f ca="1">IF(C729="",NA(),MATCH($B729&amp;$C729,'Smelter Look-up'!$J:$J,0))</f>
        <v>#N/A</v>
      </c>
      <c r="X729" s="191">
        <f ca="1" t="shared" si="57"/>
        <v>0</v>
      </c>
      <c r="AB729" s="235" t="str">
        <f ca="1" t="shared" si="59"/>
        <v/>
      </c>
      <c r="AC729" s="191" t="str">
        <f ca="1" t="shared" si="60"/>
        <v/>
      </c>
      <c r="AD729" s="191" t="str">
        <f ca="1" t="shared" si="61"/>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8"/>
        <v/>
      </c>
      <c r="T730" s="232" t="str">
        <f ca="1">IF(B730="","",IF(ISERROR(MATCH($J730,SorP!$B$1:$B$6261,0)),"",INDIRECT("'SorP'!$A$"&amp;MATCH($S730&amp;$J730,SorP!C:C,0))))</f>
        <v/>
      </c>
      <c r="U730" s="233"/>
      <c r="V730" s="234" t="e">
        <f ca="1">IF(C730="",NA(),MATCH($B730&amp;$C730,'Smelter Look-up'!$J:$J,0))</f>
        <v>#N/A</v>
      </c>
      <c r="X730" s="191">
        <f ca="1" t="shared" si="57"/>
        <v>0</v>
      </c>
      <c r="AB730" s="235" t="str">
        <f ca="1" t="shared" si="59"/>
        <v/>
      </c>
      <c r="AC730" s="191" t="str">
        <f ca="1" t="shared" si="60"/>
        <v/>
      </c>
      <c r="AD730" s="191" t="str">
        <f ca="1" t="shared" si="61"/>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8"/>
        <v/>
      </c>
      <c r="T731" s="232" t="str">
        <f ca="1">IF(B731="","",IF(ISERROR(MATCH($J731,SorP!$B$1:$B$6261,0)),"",INDIRECT("'SorP'!$A$"&amp;MATCH($S731&amp;$J731,SorP!C:C,0))))</f>
        <v/>
      </c>
      <c r="U731" s="233"/>
      <c r="V731" s="234" t="e">
        <f ca="1">IF(C731="",NA(),MATCH($B731&amp;$C731,'Smelter Look-up'!$J:$J,0))</f>
        <v>#N/A</v>
      </c>
      <c r="X731" s="191">
        <f ca="1" t="shared" si="57"/>
        <v>0</v>
      </c>
      <c r="AB731" s="235" t="str">
        <f ca="1" t="shared" si="59"/>
        <v/>
      </c>
      <c r="AC731" s="191" t="str">
        <f ca="1" t="shared" si="60"/>
        <v/>
      </c>
      <c r="AD731" s="191" t="str">
        <f ca="1" t="shared" si="61"/>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8"/>
        <v/>
      </c>
      <c r="T732" s="232" t="str">
        <f ca="1">IF(B732="","",IF(ISERROR(MATCH($J732,SorP!$B$1:$B$6261,0)),"",INDIRECT("'SorP'!$A$"&amp;MATCH($S732&amp;$J732,SorP!C:C,0))))</f>
        <v/>
      </c>
      <c r="U732" s="233"/>
      <c r="V732" s="234" t="e">
        <f ca="1">IF(C732="",NA(),MATCH($B732&amp;$C732,'Smelter Look-up'!$J:$J,0))</f>
        <v>#N/A</v>
      </c>
      <c r="X732" s="191">
        <f ca="1" t="shared" si="57"/>
        <v>0</v>
      </c>
      <c r="AB732" s="235" t="str">
        <f ca="1" t="shared" si="59"/>
        <v/>
      </c>
      <c r="AC732" s="191" t="str">
        <f ca="1" t="shared" si="60"/>
        <v/>
      </c>
      <c r="AD732" s="191" t="str">
        <f ca="1" t="shared" si="61"/>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8"/>
        <v/>
      </c>
      <c r="T733" s="232" t="str">
        <f ca="1">IF(B733="","",IF(ISERROR(MATCH($J733,SorP!$B$1:$B$6261,0)),"",INDIRECT("'SorP'!$A$"&amp;MATCH($S733&amp;$J733,SorP!C:C,0))))</f>
        <v/>
      </c>
      <c r="U733" s="233"/>
      <c r="V733" s="234" t="e">
        <f ca="1">IF(C733="",NA(),MATCH($B733&amp;$C733,'Smelter Look-up'!$J:$J,0))</f>
        <v>#N/A</v>
      </c>
      <c r="X733" s="191">
        <f ca="1" t="shared" si="57"/>
        <v>0</v>
      </c>
      <c r="AB733" s="235" t="str">
        <f ca="1" t="shared" si="59"/>
        <v/>
      </c>
      <c r="AC733" s="191" t="str">
        <f ca="1" t="shared" si="60"/>
        <v/>
      </c>
      <c r="AD733" s="191" t="str">
        <f ca="1" t="shared" si="61"/>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8"/>
        <v/>
      </c>
      <c r="T734" s="232" t="str">
        <f ca="1">IF(B734="","",IF(ISERROR(MATCH($J734,SorP!$B$1:$B$6261,0)),"",INDIRECT("'SorP'!$A$"&amp;MATCH($S734&amp;$J734,SorP!C:C,0))))</f>
        <v/>
      </c>
      <c r="U734" s="233"/>
      <c r="V734" s="234" t="e">
        <f ca="1">IF(C734="",NA(),MATCH($B734&amp;$C734,'Smelter Look-up'!$J:$J,0))</f>
        <v>#N/A</v>
      </c>
      <c r="X734" s="191">
        <f ca="1" t="shared" si="57"/>
        <v>0</v>
      </c>
      <c r="AB734" s="235" t="str">
        <f ca="1" t="shared" si="59"/>
        <v/>
      </c>
      <c r="AC734" s="191" t="str">
        <f ca="1" t="shared" si="60"/>
        <v/>
      </c>
      <c r="AD734" s="191" t="str">
        <f ca="1" t="shared" si="61"/>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8"/>
        <v/>
      </c>
      <c r="T735" s="232" t="str">
        <f ca="1">IF(B735="","",IF(ISERROR(MATCH($J735,SorP!$B$1:$B$6261,0)),"",INDIRECT("'SorP'!$A$"&amp;MATCH($S735&amp;$J735,SorP!C:C,0))))</f>
        <v/>
      </c>
      <c r="U735" s="233"/>
      <c r="V735" s="234" t="e">
        <f ca="1">IF(C735="",NA(),MATCH($B735&amp;$C735,'Smelter Look-up'!$J:$J,0))</f>
        <v>#N/A</v>
      </c>
      <c r="X735" s="191">
        <f ca="1" t="shared" si="57"/>
        <v>0</v>
      </c>
      <c r="AB735" s="235" t="str">
        <f ca="1" t="shared" si="59"/>
        <v/>
      </c>
      <c r="AC735" s="191" t="str">
        <f ca="1" t="shared" si="60"/>
        <v/>
      </c>
      <c r="AD735" s="191" t="str">
        <f ca="1" t="shared" si="61"/>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8"/>
        <v/>
      </c>
      <c r="T736" s="232" t="str">
        <f ca="1">IF(B736="","",IF(ISERROR(MATCH($J736,SorP!$B$1:$B$6261,0)),"",INDIRECT("'SorP'!$A$"&amp;MATCH($S736&amp;$J736,SorP!C:C,0))))</f>
        <v/>
      </c>
      <c r="U736" s="233"/>
      <c r="V736" s="234" t="e">
        <f ca="1">IF(C736="",NA(),MATCH($B736&amp;$C736,'Smelter Look-up'!$J:$J,0))</f>
        <v>#N/A</v>
      </c>
      <c r="X736" s="191">
        <f ca="1" t="shared" si="57"/>
        <v>0</v>
      </c>
      <c r="AB736" s="235" t="str">
        <f ca="1" t="shared" si="59"/>
        <v/>
      </c>
      <c r="AC736" s="191" t="str">
        <f ca="1" t="shared" si="60"/>
        <v/>
      </c>
      <c r="AD736" s="191" t="str">
        <f ca="1" t="shared" si="61"/>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8"/>
        <v/>
      </c>
      <c r="T737" s="232" t="str">
        <f ca="1">IF(B737="","",IF(ISERROR(MATCH($J737,SorP!$B$1:$B$6261,0)),"",INDIRECT("'SorP'!$A$"&amp;MATCH($S737&amp;$J737,SorP!C:C,0))))</f>
        <v/>
      </c>
      <c r="U737" s="233"/>
      <c r="V737" s="234" t="e">
        <f ca="1">IF(C737="",NA(),MATCH($B737&amp;$C737,'Smelter Look-up'!$J:$J,0))</f>
        <v>#N/A</v>
      </c>
      <c r="X737" s="191">
        <f ca="1" t="shared" si="57"/>
        <v>0</v>
      </c>
      <c r="AB737" s="235" t="str">
        <f ca="1" t="shared" si="59"/>
        <v/>
      </c>
      <c r="AC737" s="191" t="str">
        <f ca="1" t="shared" si="60"/>
        <v/>
      </c>
      <c r="AD737" s="191" t="str">
        <f ca="1" t="shared" si="61"/>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8"/>
        <v/>
      </c>
      <c r="T738" s="232" t="str">
        <f ca="1">IF(B738="","",IF(ISERROR(MATCH($J738,SorP!$B$1:$B$6261,0)),"",INDIRECT("'SorP'!$A$"&amp;MATCH($S738&amp;$J738,SorP!C:C,0))))</f>
        <v/>
      </c>
      <c r="U738" s="233"/>
      <c r="V738" s="234" t="e">
        <f ca="1">IF(C738="",NA(),MATCH($B738&amp;$C738,'Smelter Look-up'!$J:$J,0))</f>
        <v>#N/A</v>
      </c>
      <c r="X738" s="191">
        <f ca="1" t="shared" si="57"/>
        <v>0</v>
      </c>
      <c r="AB738" s="235" t="str">
        <f ca="1" t="shared" si="59"/>
        <v/>
      </c>
      <c r="AC738" s="191" t="str">
        <f ca="1" t="shared" si="60"/>
        <v/>
      </c>
      <c r="AD738" s="191" t="str">
        <f ca="1" t="shared" si="61"/>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8"/>
        <v/>
      </c>
      <c r="T739" s="232" t="str">
        <f ca="1">IF(B739="","",IF(ISERROR(MATCH($J739,SorP!$B$1:$B$6261,0)),"",INDIRECT("'SorP'!$A$"&amp;MATCH($S739&amp;$J739,SorP!C:C,0))))</f>
        <v/>
      </c>
      <c r="U739" s="233"/>
      <c r="V739" s="234" t="e">
        <f ca="1">IF(C739="",NA(),MATCH($B739&amp;$C739,'Smelter Look-up'!$J:$J,0))</f>
        <v>#N/A</v>
      </c>
      <c r="X739" s="191">
        <f ca="1" t="shared" si="57"/>
        <v>0</v>
      </c>
      <c r="AB739" s="235" t="str">
        <f ca="1" t="shared" si="59"/>
        <v/>
      </c>
      <c r="AC739" s="191" t="str">
        <f ca="1" t="shared" si="60"/>
        <v/>
      </c>
      <c r="AD739" s="191" t="str">
        <f ca="1" t="shared" si="61"/>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8"/>
        <v/>
      </c>
      <c r="T740" s="232" t="str">
        <f ca="1">IF(B740="","",IF(ISERROR(MATCH($J740,SorP!$B$1:$B$6261,0)),"",INDIRECT("'SorP'!$A$"&amp;MATCH($S740&amp;$J740,SorP!C:C,0))))</f>
        <v/>
      </c>
      <c r="U740" s="233"/>
      <c r="V740" s="234" t="e">
        <f ca="1">IF(C740="",NA(),MATCH($B740&amp;$C740,'Smelter Look-up'!$J:$J,0))</f>
        <v>#N/A</v>
      </c>
      <c r="X740" s="191">
        <f ca="1" t="shared" si="57"/>
        <v>0</v>
      </c>
      <c r="AB740" s="235" t="str">
        <f ca="1" t="shared" si="59"/>
        <v/>
      </c>
      <c r="AC740" s="191" t="str">
        <f ca="1" t="shared" si="60"/>
        <v/>
      </c>
      <c r="AD740" s="191" t="str">
        <f ca="1" t="shared" si="61"/>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8"/>
        <v/>
      </c>
      <c r="T741" s="232" t="str">
        <f ca="1">IF(B741="","",IF(ISERROR(MATCH($J741,SorP!$B$1:$B$6261,0)),"",INDIRECT("'SorP'!$A$"&amp;MATCH($S741&amp;$J741,SorP!C:C,0))))</f>
        <v/>
      </c>
      <c r="U741" s="233"/>
      <c r="V741" s="234" t="e">
        <f ca="1">IF(C741="",NA(),MATCH($B741&amp;$C741,'Smelter Look-up'!$J:$J,0))</f>
        <v>#N/A</v>
      </c>
      <c r="X741" s="191">
        <f ca="1" t="shared" si="57"/>
        <v>0</v>
      </c>
      <c r="AB741" s="235" t="str">
        <f ca="1" t="shared" si="59"/>
        <v/>
      </c>
      <c r="AC741" s="191" t="str">
        <f ca="1" t="shared" si="60"/>
        <v/>
      </c>
      <c r="AD741" s="191" t="str">
        <f ca="1" t="shared" si="61"/>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8"/>
        <v/>
      </c>
      <c r="T742" s="232" t="str">
        <f ca="1">IF(B742="","",IF(ISERROR(MATCH($J742,SorP!$B$1:$B$6261,0)),"",INDIRECT("'SorP'!$A$"&amp;MATCH($S742&amp;$J742,SorP!C:C,0))))</f>
        <v/>
      </c>
      <c r="U742" s="233"/>
      <c r="V742" s="234" t="e">
        <f ca="1">IF(C742="",NA(),MATCH($B742&amp;$C742,'Smelter Look-up'!$J:$J,0))</f>
        <v>#N/A</v>
      </c>
      <c r="X742" s="191">
        <f ca="1" t="shared" si="57"/>
        <v>0</v>
      </c>
      <c r="AB742" s="235" t="str">
        <f ca="1" t="shared" si="59"/>
        <v/>
      </c>
      <c r="AC742" s="191" t="str">
        <f ca="1" t="shared" si="60"/>
        <v/>
      </c>
      <c r="AD742" s="191" t="str">
        <f ca="1" t="shared" si="61"/>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8"/>
        <v/>
      </c>
      <c r="T743" s="232" t="str">
        <f ca="1">IF(B743="","",IF(ISERROR(MATCH($J743,SorP!$B$1:$B$6261,0)),"",INDIRECT("'SorP'!$A$"&amp;MATCH($S743&amp;$J743,SorP!C:C,0))))</f>
        <v/>
      </c>
      <c r="U743" s="233"/>
      <c r="V743" s="234" t="e">
        <f ca="1">IF(C743="",NA(),MATCH($B743&amp;$C743,'Smelter Look-up'!$J:$J,0))</f>
        <v>#N/A</v>
      </c>
      <c r="X743" s="191">
        <f ca="1" t="shared" si="57"/>
        <v>0</v>
      </c>
      <c r="AB743" s="235" t="str">
        <f ca="1" t="shared" si="59"/>
        <v/>
      </c>
      <c r="AC743" s="191" t="str">
        <f ca="1" t="shared" si="60"/>
        <v/>
      </c>
      <c r="AD743" s="191" t="str">
        <f ca="1" t="shared" si="61"/>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8"/>
        <v/>
      </c>
      <c r="T744" s="232" t="str">
        <f ca="1">IF(B744="","",IF(ISERROR(MATCH($J744,SorP!$B$1:$B$6261,0)),"",INDIRECT("'SorP'!$A$"&amp;MATCH($S744&amp;$J744,SorP!C:C,0))))</f>
        <v/>
      </c>
      <c r="U744" s="233"/>
      <c r="V744" s="234" t="e">
        <f ca="1">IF(C744="",NA(),MATCH($B744&amp;$C744,'Smelter Look-up'!$J:$J,0))</f>
        <v>#N/A</v>
      </c>
      <c r="X744" s="191">
        <f ca="1" t="shared" si="57"/>
        <v>0</v>
      </c>
      <c r="AB744" s="235" t="str">
        <f ca="1" t="shared" si="59"/>
        <v/>
      </c>
      <c r="AC744" s="191" t="str">
        <f ca="1" t="shared" si="60"/>
        <v/>
      </c>
      <c r="AD744" s="191" t="str">
        <f ca="1" t="shared" si="61"/>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8"/>
        <v/>
      </c>
      <c r="T745" s="232" t="str">
        <f ca="1">IF(B745="","",IF(ISERROR(MATCH($J745,SorP!$B$1:$B$6261,0)),"",INDIRECT("'SorP'!$A$"&amp;MATCH($S745&amp;$J745,SorP!C:C,0))))</f>
        <v/>
      </c>
      <c r="U745" s="233"/>
      <c r="V745" s="234" t="e">
        <f ca="1">IF(C745="",NA(),MATCH($B745&amp;$C745,'Smelter Look-up'!$J:$J,0))</f>
        <v>#N/A</v>
      </c>
      <c r="X745" s="191">
        <f ca="1" t="shared" si="57"/>
        <v>0</v>
      </c>
      <c r="AB745" s="235" t="str">
        <f ca="1" t="shared" si="59"/>
        <v/>
      </c>
      <c r="AC745" s="191" t="str">
        <f ca="1" t="shared" si="60"/>
        <v/>
      </c>
      <c r="AD745" s="191" t="str">
        <f ca="1" t="shared" si="61"/>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8"/>
        <v/>
      </c>
      <c r="T746" s="232" t="str">
        <f ca="1">IF(B746="","",IF(ISERROR(MATCH($J746,SorP!$B$1:$B$6261,0)),"",INDIRECT("'SorP'!$A$"&amp;MATCH($S746&amp;$J746,SorP!C:C,0))))</f>
        <v/>
      </c>
      <c r="U746" s="233"/>
      <c r="V746" s="234" t="e">
        <f ca="1">IF(C746="",NA(),MATCH($B746&amp;$C746,'Smelter Look-up'!$J:$J,0))</f>
        <v>#N/A</v>
      </c>
      <c r="X746" s="191">
        <f ca="1" t="shared" si="57"/>
        <v>0</v>
      </c>
      <c r="AB746" s="235" t="str">
        <f ca="1" t="shared" si="59"/>
        <v/>
      </c>
      <c r="AC746" s="191" t="str">
        <f ca="1" t="shared" si="60"/>
        <v/>
      </c>
      <c r="AD746" s="191" t="str">
        <f ca="1" t="shared" si="61"/>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8"/>
        <v/>
      </c>
      <c r="T747" s="232" t="str">
        <f ca="1">IF(B747="","",IF(ISERROR(MATCH($J747,SorP!$B$1:$B$6261,0)),"",INDIRECT("'SorP'!$A$"&amp;MATCH($S747&amp;$J747,SorP!C:C,0))))</f>
        <v/>
      </c>
      <c r="U747" s="233"/>
      <c r="V747" s="234" t="e">
        <f ca="1">IF(C747="",NA(),MATCH($B747&amp;$C747,'Smelter Look-up'!$J:$J,0))</f>
        <v>#N/A</v>
      </c>
      <c r="X747" s="191">
        <f ca="1" t="shared" si="57"/>
        <v>0</v>
      </c>
      <c r="AB747" s="235" t="str">
        <f ca="1" t="shared" si="59"/>
        <v/>
      </c>
      <c r="AC747" s="191" t="str">
        <f ca="1" t="shared" si="60"/>
        <v/>
      </c>
      <c r="AD747" s="191" t="str">
        <f ca="1" t="shared" si="61"/>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8"/>
        <v/>
      </c>
      <c r="T748" s="232" t="str">
        <f ca="1">IF(B748="","",IF(ISERROR(MATCH($J748,SorP!$B$1:$B$6261,0)),"",INDIRECT("'SorP'!$A$"&amp;MATCH($S748&amp;$J748,SorP!C:C,0))))</f>
        <v/>
      </c>
      <c r="U748" s="233"/>
      <c r="V748" s="234" t="e">
        <f ca="1">IF(C748="",NA(),MATCH($B748&amp;$C748,'Smelter Look-up'!$J:$J,0))</f>
        <v>#N/A</v>
      </c>
      <c r="X748" s="191">
        <f ca="1" t="shared" si="57"/>
        <v>0</v>
      </c>
      <c r="AB748" s="235" t="str">
        <f ca="1" t="shared" si="59"/>
        <v/>
      </c>
      <c r="AC748" s="191" t="str">
        <f ca="1" t="shared" si="60"/>
        <v/>
      </c>
      <c r="AD748" s="191" t="str">
        <f ca="1" t="shared" si="61"/>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8"/>
        <v/>
      </c>
      <c r="T749" s="232" t="str">
        <f ca="1">IF(B749="","",IF(ISERROR(MATCH($J749,SorP!$B$1:$B$6261,0)),"",INDIRECT("'SorP'!$A$"&amp;MATCH($S749&amp;$J749,SorP!C:C,0))))</f>
        <v/>
      </c>
      <c r="U749" s="233"/>
      <c r="V749" s="234" t="e">
        <f ca="1">IF(C749="",NA(),MATCH($B749&amp;$C749,'Smelter Look-up'!$J:$J,0))</f>
        <v>#N/A</v>
      </c>
      <c r="X749" s="191">
        <f ca="1" t="shared" si="57"/>
        <v>0</v>
      </c>
      <c r="AB749" s="235" t="str">
        <f ca="1" t="shared" si="59"/>
        <v/>
      </c>
      <c r="AC749" s="191" t="str">
        <f ca="1" t="shared" si="60"/>
        <v/>
      </c>
      <c r="AD749" s="191" t="str">
        <f ca="1" t="shared" si="61"/>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8"/>
        <v/>
      </c>
      <c r="T750" s="232" t="str">
        <f ca="1">IF(B750="","",IF(ISERROR(MATCH($J750,SorP!$B$1:$B$6261,0)),"",INDIRECT("'SorP'!$A$"&amp;MATCH($S750&amp;$J750,SorP!C:C,0))))</f>
        <v/>
      </c>
      <c r="U750" s="233"/>
      <c r="V750" s="234" t="e">
        <f ca="1">IF(C750="",NA(),MATCH($B750&amp;$C750,'Smelter Look-up'!$J:$J,0))</f>
        <v>#N/A</v>
      </c>
      <c r="X750" s="191">
        <f ca="1" t="shared" si="57"/>
        <v>0</v>
      </c>
      <c r="AB750" s="235" t="str">
        <f ca="1" t="shared" si="59"/>
        <v/>
      </c>
      <c r="AC750" s="191" t="str">
        <f ca="1" t="shared" si="60"/>
        <v/>
      </c>
      <c r="AD750" s="191" t="str">
        <f ca="1" t="shared" si="61"/>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8"/>
        <v/>
      </c>
      <c r="T751" s="232" t="str">
        <f ca="1">IF(B751="","",IF(ISERROR(MATCH($J751,SorP!$B$1:$B$6261,0)),"",INDIRECT("'SorP'!$A$"&amp;MATCH($S751&amp;$J751,SorP!C:C,0))))</f>
        <v/>
      </c>
      <c r="U751" s="233"/>
      <c r="V751" s="234" t="e">
        <f ca="1">IF(C751="",NA(),MATCH($B751&amp;$C751,'Smelter Look-up'!$J:$J,0))</f>
        <v>#N/A</v>
      </c>
      <c r="X751" s="191">
        <f ca="1" t="shared" si="57"/>
        <v>0</v>
      </c>
      <c r="AB751" s="235" t="str">
        <f ca="1" t="shared" si="59"/>
        <v/>
      </c>
      <c r="AC751" s="191" t="str">
        <f ca="1" t="shared" si="60"/>
        <v/>
      </c>
      <c r="AD751" s="191" t="str">
        <f ca="1" t="shared" si="61"/>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8"/>
        <v/>
      </c>
      <c r="T752" s="232" t="str">
        <f ca="1">IF(B752="","",IF(ISERROR(MATCH($J752,SorP!$B$1:$B$6261,0)),"",INDIRECT("'SorP'!$A$"&amp;MATCH($S752&amp;$J752,SorP!C:C,0))))</f>
        <v/>
      </c>
      <c r="U752" s="233"/>
      <c r="V752" s="234" t="e">
        <f ca="1">IF(C752="",NA(),MATCH($B752&amp;$C752,'Smelter Look-up'!$J:$J,0))</f>
        <v>#N/A</v>
      </c>
      <c r="X752" s="191">
        <f ca="1" t="shared" si="57"/>
        <v>0</v>
      </c>
      <c r="AB752" s="235" t="str">
        <f ca="1" t="shared" si="59"/>
        <v/>
      </c>
      <c r="AC752" s="191" t="str">
        <f ca="1" t="shared" si="60"/>
        <v/>
      </c>
      <c r="AD752" s="191" t="str">
        <f ca="1" t="shared" si="61"/>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8"/>
        <v/>
      </c>
      <c r="T753" s="232" t="str">
        <f ca="1">IF(B753="","",IF(ISERROR(MATCH($J753,SorP!$B$1:$B$6261,0)),"",INDIRECT("'SorP'!$A$"&amp;MATCH($S753&amp;$J753,SorP!C:C,0))))</f>
        <v/>
      </c>
      <c r="U753" s="233"/>
      <c r="V753" s="234" t="e">
        <f ca="1">IF(C753="",NA(),MATCH($B753&amp;$C753,'Smelter Look-up'!$J:$J,0))</f>
        <v>#N/A</v>
      </c>
      <c r="X753" s="191">
        <f ca="1" t="shared" si="57"/>
        <v>0</v>
      </c>
      <c r="AB753" s="235" t="str">
        <f ca="1" t="shared" si="59"/>
        <v/>
      </c>
      <c r="AC753" s="191" t="str">
        <f ca="1" t="shared" si="60"/>
        <v/>
      </c>
      <c r="AD753" s="191" t="str">
        <f ca="1" t="shared" si="61"/>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8"/>
        <v/>
      </c>
      <c r="T754" s="232" t="str">
        <f ca="1">IF(B754="","",IF(ISERROR(MATCH($J754,SorP!$B$1:$B$6261,0)),"",INDIRECT("'SorP'!$A$"&amp;MATCH($S754&amp;$J754,SorP!C:C,0))))</f>
        <v/>
      </c>
      <c r="U754" s="233"/>
      <c r="V754" s="234" t="e">
        <f ca="1">IF(C754="",NA(),MATCH($B754&amp;$C754,'Smelter Look-up'!$J:$J,0))</f>
        <v>#N/A</v>
      </c>
      <c r="X754" s="191">
        <f ca="1" t="shared" si="57"/>
        <v>0</v>
      </c>
      <c r="AB754" s="235" t="str">
        <f ca="1" t="shared" si="59"/>
        <v/>
      </c>
      <c r="AC754" s="191" t="str">
        <f ca="1" t="shared" si="60"/>
        <v/>
      </c>
      <c r="AD754" s="191" t="str">
        <f ca="1" t="shared" si="61"/>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8"/>
        <v/>
      </c>
      <c r="T755" s="232" t="str">
        <f ca="1">IF(B755="","",IF(ISERROR(MATCH($J755,SorP!$B$1:$B$6261,0)),"",INDIRECT("'SorP'!$A$"&amp;MATCH($S755&amp;$J755,SorP!C:C,0))))</f>
        <v/>
      </c>
      <c r="U755" s="233"/>
      <c r="V755" s="234" t="e">
        <f ca="1">IF(C755="",NA(),MATCH($B755&amp;$C755,'Smelter Look-up'!$J:$J,0))</f>
        <v>#N/A</v>
      </c>
      <c r="X755" s="191">
        <f ca="1" t="shared" si="57"/>
        <v>0</v>
      </c>
      <c r="AB755" s="235" t="str">
        <f ca="1" t="shared" si="59"/>
        <v/>
      </c>
      <c r="AC755" s="191" t="str">
        <f ca="1" t="shared" si="60"/>
        <v/>
      </c>
      <c r="AD755" s="191" t="str">
        <f ca="1" t="shared" si="61"/>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8"/>
        <v/>
      </c>
      <c r="T756" s="232" t="str">
        <f ca="1">IF(B756="","",IF(ISERROR(MATCH($J756,SorP!$B$1:$B$6261,0)),"",INDIRECT("'SorP'!$A$"&amp;MATCH($S756&amp;$J756,SorP!C:C,0))))</f>
        <v/>
      </c>
      <c r="U756" s="233"/>
      <c r="V756" s="234" t="e">
        <f ca="1">IF(C756="",NA(),MATCH($B756&amp;$C756,'Smelter Look-up'!$J:$J,0))</f>
        <v>#N/A</v>
      </c>
      <c r="X756" s="191">
        <f ca="1" t="shared" si="57"/>
        <v>0</v>
      </c>
      <c r="AB756" s="235" t="str">
        <f ca="1" t="shared" si="59"/>
        <v/>
      </c>
      <c r="AC756" s="191" t="str">
        <f ca="1" t="shared" si="60"/>
        <v/>
      </c>
      <c r="AD756" s="191" t="str">
        <f ca="1" t="shared" si="61"/>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8"/>
        <v/>
      </c>
      <c r="T757" s="232" t="str">
        <f ca="1">IF(B757="","",IF(ISERROR(MATCH($J757,SorP!$B$1:$B$6261,0)),"",INDIRECT("'SorP'!$A$"&amp;MATCH($S757&amp;$J757,SorP!C:C,0))))</f>
        <v/>
      </c>
      <c r="U757" s="233"/>
      <c r="V757" s="234" t="e">
        <f ca="1">IF(C757="",NA(),MATCH($B757&amp;$C757,'Smelter Look-up'!$J:$J,0))</f>
        <v>#N/A</v>
      </c>
      <c r="X757" s="191">
        <f ca="1" t="shared" si="57"/>
        <v>0</v>
      </c>
      <c r="AB757" s="235" t="str">
        <f ca="1" t="shared" si="59"/>
        <v/>
      </c>
      <c r="AC757" s="191" t="str">
        <f ca="1" t="shared" si="60"/>
        <v/>
      </c>
      <c r="AD757" s="191" t="str">
        <f ca="1" t="shared" si="61"/>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8"/>
        <v/>
      </c>
      <c r="T758" s="232" t="str">
        <f ca="1">IF(B758="","",IF(ISERROR(MATCH($J758,SorP!$B$1:$B$6261,0)),"",INDIRECT("'SorP'!$A$"&amp;MATCH($S758&amp;$J758,SorP!C:C,0))))</f>
        <v/>
      </c>
      <c r="U758" s="233"/>
      <c r="V758" s="234" t="e">
        <f ca="1">IF(C758="",NA(),MATCH($B758&amp;$C758,'Smelter Look-up'!$J:$J,0))</f>
        <v>#N/A</v>
      </c>
      <c r="X758" s="191">
        <f ca="1" t="shared" si="57"/>
        <v>0</v>
      </c>
      <c r="AB758" s="235" t="str">
        <f ca="1" t="shared" si="59"/>
        <v/>
      </c>
      <c r="AC758" s="191" t="str">
        <f ca="1" t="shared" si="60"/>
        <v/>
      </c>
      <c r="AD758" s="191" t="str">
        <f ca="1" t="shared" si="61"/>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8"/>
        <v/>
      </c>
      <c r="T759" s="232" t="str">
        <f ca="1">IF(B759="","",IF(ISERROR(MATCH($J759,SorP!$B$1:$B$6261,0)),"",INDIRECT("'SorP'!$A$"&amp;MATCH($S759&amp;$J759,SorP!C:C,0))))</f>
        <v/>
      </c>
      <c r="U759" s="233"/>
      <c r="V759" s="234" t="e">
        <f ca="1">IF(C759="",NA(),MATCH($B759&amp;$C759,'Smelter Look-up'!$J:$J,0))</f>
        <v>#N/A</v>
      </c>
      <c r="X759" s="191">
        <f ca="1" t="shared" si="57"/>
        <v>0</v>
      </c>
      <c r="AB759" s="235" t="str">
        <f ca="1" t="shared" si="59"/>
        <v/>
      </c>
      <c r="AC759" s="191" t="str">
        <f ca="1" t="shared" si="60"/>
        <v/>
      </c>
      <c r="AD759" s="191" t="str">
        <f ca="1" t="shared" si="61"/>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8"/>
        <v/>
      </c>
      <c r="T760" s="232" t="str">
        <f ca="1">IF(B760="","",IF(ISERROR(MATCH($J760,SorP!$B$1:$B$6261,0)),"",INDIRECT("'SorP'!$A$"&amp;MATCH($S760&amp;$J760,SorP!C:C,0))))</f>
        <v/>
      </c>
      <c r="U760" s="233"/>
      <c r="V760" s="234" t="e">
        <f ca="1">IF(C760="",NA(),MATCH($B760&amp;$C760,'Smelter Look-up'!$J:$J,0))</f>
        <v>#N/A</v>
      </c>
      <c r="X760" s="191">
        <f ca="1" t="shared" si="57"/>
        <v>0</v>
      </c>
      <c r="AB760" s="235" t="str">
        <f ca="1" t="shared" si="59"/>
        <v/>
      </c>
      <c r="AC760" s="191" t="str">
        <f ca="1" t="shared" si="60"/>
        <v/>
      </c>
      <c r="AD760" s="191" t="str">
        <f ca="1" t="shared" si="61"/>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8"/>
        <v/>
      </c>
      <c r="T761" s="232" t="str">
        <f ca="1">IF(B761="","",IF(ISERROR(MATCH($J761,SorP!$B$1:$B$6261,0)),"",INDIRECT("'SorP'!$A$"&amp;MATCH($S761&amp;$J761,SorP!C:C,0))))</f>
        <v/>
      </c>
      <c r="U761" s="233"/>
      <c r="V761" s="234" t="e">
        <f ca="1">IF(C761="",NA(),MATCH($B761&amp;$C761,'Smelter Look-up'!$J:$J,0))</f>
        <v>#N/A</v>
      </c>
      <c r="X761" s="191">
        <f ca="1" t="shared" si="57"/>
        <v>0</v>
      </c>
      <c r="AB761" s="235" t="str">
        <f ca="1" t="shared" si="59"/>
        <v/>
      </c>
      <c r="AC761" s="191" t="str">
        <f ca="1" t="shared" si="60"/>
        <v/>
      </c>
      <c r="AD761" s="191" t="str">
        <f ca="1" t="shared" si="61"/>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8"/>
        <v/>
      </c>
      <c r="T762" s="232" t="str">
        <f ca="1">IF(B762="","",IF(ISERROR(MATCH($J762,SorP!$B$1:$B$6261,0)),"",INDIRECT("'SorP'!$A$"&amp;MATCH($S762&amp;$J762,SorP!C:C,0))))</f>
        <v/>
      </c>
      <c r="U762" s="233"/>
      <c r="V762" s="234" t="e">
        <f ca="1">IF(C762="",NA(),MATCH($B762&amp;$C762,'Smelter Look-up'!$J:$J,0))</f>
        <v>#N/A</v>
      </c>
      <c r="X762" s="191">
        <f ca="1" t="shared" si="57"/>
        <v>0</v>
      </c>
      <c r="AB762" s="235" t="str">
        <f ca="1" t="shared" si="59"/>
        <v/>
      </c>
      <c r="AC762" s="191" t="str">
        <f ca="1" t="shared" si="60"/>
        <v/>
      </c>
      <c r="AD762" s="191" t="str">
        <f ca="1" t="shared" si="61"/>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8"/>
        <v/>
      </c>
      <c r="T763" s="232" t="str">
        <f ca="1">IF(B763="","",IF(ISERROR(MATCH($J763,SorP!$B$1:$B$6261,0)),"",INDIRECT("'SorP'!$A$"&amp;MATCH($S763&amp;$J763,SorP!C:C,0))))</f>
        <v/>
      </c>
      <c r="U763" s="233"/>
      <c r="V763" s="234" t="e">
        <f ca="1">IF(C763="",NA(),MATCH($B763&amp;$C763,'Smelter Look-up'!$J:$J,0))</f>
        <v>#N/A</v>
      </c>
      <c r="X763" s="191">
        <f ca="1" t="shared" si="57"/>
        <v>0</v>
      </c>
      <c r="AB763" s="235" t="str">
        <f ca="1" t="shared" si="59"/>
        <v/>
      </c>
      <c r="AC763" s="191" t="str">
        <f ca="1" t="shared" si="60"/>
        <v/>
      </c>
      <c r="AD763" s="191" t="str">
        <f ca="1" t="shared" si="61"/>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si="58"/>
        <v/>
      </c>
      <c r="T764" s="232" t="str">
        <f ca="1">IF(B764="","",IF(ISERROR(MATCH($J764,SorP!$B$1:$B$6261,0)),"",INDIRECT("'SorP'!$A$"&amp;MATCH($S764&amp;$J764,SorP!C:C,0))))</f>
        <v/>
      </c>
      <c r="U764" s="233"/>
      <c r="V764" s="234" t="e">
        <f ca="1">IF(C764="",NA(),MATCH($B764&amp;$C764,'Smelter Look-up'!$J:$J,0))</f>
        <v>#N/A</v>
      </c>
      <c r="X764" s="191">
        <f ca="1" t="shared" si="57"/>
        <v>0</v>
      </c>
      <c r="AB764" s="235" t="str">
        <f ca="1" t="shared" si="59"/>
        <v/>
      </c>
      <c r="AC764" s="191" t="str">
        <f ca="1" t="shared" si="60"/>
        <v/>
      </c>
      <c r="AD764" s="191" t="str">
        <f ca="1" t="shared" si="61"/>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58"/>
        <v/>
      </c>
      <c r="T765" s="232" t="str">
        <f ca="1">IF(B765="","",IF(ISERROR(MATCH($J765,SorP!$B$1:$B$6261,0)),"",INDIRECT("'SorP'!$A$"&amp;MATCH($S765&amp;$J765,SorP!C:C,0))))</f>
        <v/>
      </c>
      <c r="U765" s="233"/>
      <c r="V765" s="234" t="e">
        <f ca="1">IF(C765="",NA(),MATCH($B765&amp;$C765,'Smelter Look-up'!$J:$J,0))</f>
        <v>#N/A</v>
      </c>
      <c r="X765" s="191">
        <f ca="1" t="shared" ref="X765:X828" si="62">IF(AND(C765="Smelter not listed",OR(LEN(D765)=0,LEN(E765)=0)),1,0)</f>
        <v>0</v>
      </c>
      <c r="AB765" s="235" t="str">
        <f ca="1" t="shared" si="59"/>
        <v/>
      </c>
      <c r="AC765" s="191" t="str">
        <f ca="1" t="shared" si="60"/>
        <v/>
      </c>
      <c r="AD765" s="191" t="str">
        <f ca="1" t="shared" si="61"/>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ref="S766:S829" si="63">IF(B766="","",IF(ISERROR(MATCH($E766,CL,0)),"Unknown",INDIRECT("'C'!$A$"&amp;MATCH($E766,CL,0)+1)))</f>
        <v/>
      </c>
      <c r="T766" s="232" t="str">
        <f ca="1">IF(B766="","",IF(ISERROR(MATCH($J766,SorP!$B$1:$B$6261,0)),"",INDIRECT("'SorP'!$A$"&amp;MATCH($S766&amp;$J766,SorP!C:C,0))))</f>
        <v/>
      </c>
      <c r="U766" s="233"/>
      <c r="V766" s="234" t="e">
        <f ca="1">IF(C766="",NA(),MATCH($B766&amp;$C766,'Smelter Look-up'!$J:$J,0))</f>
        <v>#N/A</v>
      </c>
      <c r="X766" s="191">
        <f ca="1" t="shared" si="62"/>
        <v>0</v>
      </c>
      <c r="AB766" s="235" t="str">
        <f ca="1" t="shared" si="59"/>
        <v/>
      </c>
      <c r="AC766" s="191" t="str">
        <f ca="1" t="shared" si="60"/>
        <v/>
      </c>
      <c r="AD766" s="191" t="str">
        <f ca="1" t="shared" si="61"/>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3"/>
        <v/>
      </c>
      <c r="T767" s="232" t="str">
        <f ca="1">IF(B767="","",IF(ISERROR(MATCH($J767,SorP!$B$1:$B$6261,0)),"",INDIRECT("'SorP'!$A$"&amp;MATCH($S767&amp;$J767,SorP!C:C,0))))</f>
        <v/>
      </c>
      <c r="U767" s="233"/>
      <c r="V767" s="234" t="e">
        <f ca="1">IF(C767="",NA(),MATCH($B767&amp;$C767,'Smelter Look-up'!$J:$J,0))</f>
        <v>#N/A</v>
      </c>
      <c r="X767" s="191">
        <f ca="1" t="shared" si="62"/>
        <v>0</v>
      </c>
      <c r="AB767" s="235" t="str">
        <f ca="1" t="shared" si="59"/>
        <v/>
      </c>
      <c r="AC767" s="191" t="str">
        <f ca="1" t="shared" si="60"/>
        <v/>
      </c>
      <c r="AD767" s="191" t="str">
        <f ca="1" t="shared" si="61"/>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3"/>
        <v/>
      </c>
      <c r="T768" s="232" t="str">
        <f ca="1">IF(B768="","",IF(ISERROR(MATCH($J768,SorP!$B$1:$B$6261,0)),"",INDIRECT("'SorP'!$A$"&amp;MATCH($S768&amp;$J768,SorP!C:C,0))))</f>
        <v/>
      </c>
      <c r="U768" s="233"/>
      <c r="V768" s="234" t="e">
        <f ca="1">IF(C768="",NA(),MATCH($B768&amp;$C768,'Smelter Look-up'!$J:$J,0))</f>
        <v>#N/A</v>
      </c>
      <c r="X768" s="191">
        <f ca="1" t="shared" si="62"/>
        <v>0</v>
      </c>
      <c r="AB768" s="235" t="str">
        <f ca="1" t="shared" si="59"/>
        <v/>
      </c>
      <c r="AC768" s="191" t="str">
        <f ca="1" t="shared" si="60"/>
        <v/>
      </c>
      <c r="AD768" s="191" t="str">
        <f ca="1" t="shared" si="61"/>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3"/>
        <v/>
      </c>
      <c r="T769" s="232" t="str">
        <f ca="1">IF(B769="","",IF(ISERROR(MATCH($J769,SorP!$B$1:$B$6261,0)),"",INDIRECT("'SorP'!$A$"&amp;MATCH($S769&amp;$J769,SorP!C:C,0))))</f>
        <v/>
      </c>
      <c r="U769" s="233"/>
      <c r="V769" s="234" t="e">
        <f ca="1">IF(C769="",NA(),MATCH($B769&amp;$C769,'Smelter Look-up'!$J:$J,0))</f>
        <v>#N/A</v>
      </c>
      <c r="X769" s="191">
        <f ca="1" t="shared" si="62"/>
        <v>0</v>
      </c>
      <c r="AB769" s="235" t="str">
        <f ca="1" t="shared" si="59"/>
        <v/>
      </c>
      <c r="AC769" s="191" t="str">
        <f ca="1" t="shared" si="60"/>
        <v/>
      </c>
      <c r="AD769" s="191" t="str">
        <f ca="1" t="shared" si="61"/>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3"/>
        <v/>
      </c>
      <c r="T770" s="232" t="str">
        <f ca="1">IF(B770="","",IF(ISERROR(MATCH($J770,SorP!$B$1:$B$6261,0)),"",INDIRECT("'SorP'!$A$"&amp;MATCH($S770&amp;$J770,SorP!C:C,0))))</f>
        <v/>
      </c>
      <c r="U770" s="233"/>
      <c r="V770" s="234" t="e">
        <f ca="1">IF(C770="",NA(),MATCH($B770&amp;$C770,'Smelter Look-up'!$J:$J,0))</f>
        <v>#N/A</v>
      </c>
      <c r="X770" s="191">
        <f ca="1" t="shared" si="62"/>
        <v>0</v>
      </c>
      <c r="AB770" s="235" t="str">
        <f ca="1" t="shared" si="59"/>
        <v/>
      </c>
      <c r="AC770" s="191" t="str">
        <f ca="1" t="shared" si="60"/>
        <v/>
      </c>
      <c r="AD770" s="191" t="str">
        <f ca="1" t="shared" si="61"/>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3"/>
        <v/>
      </c>
      <c r="T771" s="232" t="str">
        <f ca="1">IF(B771="","",IF(ISERROR(MATCH($J771,SorP!$B$1:$B$6261,0)),"",INDIRECT("'SorP'!$A$"&amp;MATCH($S771&amp;$J771,SorP!C:C,0))))</f>
        <v/>
      </c>
      <c r="U771" s="233"/>
      <c r="V771" s="234" t="e">
        <f ca="1">IF(C771="",NA(),MATCH($B771&amp;$C771,'Smelter Look-up'!$J:$J,0))</f>
        <v>#N/A</v>
      </c>
      <c r="X771" s="191">
        <f ca="1" t="shared" si="62"/>
        <v>0</v>
      </c>
      <c r="AB771" s="235" t="str">
        <f ca="1" t="shared" si="59"/>
        <v/>
      </c>
      <c r="AC771" s="191" t="str">
        <f ca="1" t="shared" si="60"/>
        <v/>
      </c>
      <c r="AD771" s="191" t="str">
        <f ca="1" t="shared" si="61"/>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3"/>
        <v/>
      </c>
      <c r="T772" s="232" t="str">
        <f ca="1">IF(B772="","",IF(ISERROR(MATCH($J772,SorP!$B$1:$B$6261,0)),"",INDIRECT("'SorP'!$A$"&amp;MATCH($S772&amp;$J772,SorP!C:C,0))))</f>
        <v/>
      </c>
      <c r="U772" s="233"/>
      <c r="V772" s="234" t="e">
        <f ca="1">IF(C772="",NA(),MATCH($B772&amp;$C772,'Smelter Look-up'!$J:$J,0))</f>
        <v>#N/A</v>
      </c>
      <c r="X772" s="191">
        <f ca="1" t="shared" si="62"/>
        <v>0</v>
      </c>
      <c r="AB772" s="235" t="str">
        <f ca="1" t="shared" ref="AB772:AB835" si="64">IF(C772="","",B772)</f>
        <v/>
      </c>
      <c r="AC772" s="191" t="str">
        <f ca="1" t="shared" ref="AC772:AC835" si="65">B772</f>
        <v/>
      </c>
      <c r="AD772" s="191" t="str">
        <f ca="1" t="shared" ref="AD772:AD835" si="66">IF(C772="Smelter not listed",D772,C772)</f>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3"/>
        <v/>
      </c>
      <c r="T773" s="232" t="str">
        <f ca="1">IF(B773="","",IF(ISERROR(MATCH($J773,SorP!$B$1:$B$6261,0)),"",INDIRECT("'SorP'!$A$"&amp;MATCH($S773&amp;$J773,SorP!C:C,0))))</f>
        <v/>
      </c>
      <c r="U773" s="233"/>
      <c r="V773" s="234" t="e">
        <f ca="1">IF(C773="",NA(),MATCH($B773&amp;$C773,'Smelter Look-up'!$J:$J,0))</f>
        <v>#N/A</v>
      </c>
      <c r="X773" s="191">
        <f ca="1" t="shared" si="62"/>
        <v>0</v>
      </c>
      <c r="AB773" s="235" t="str">
        <f ca="1" t="shared" si="64"/>
        <v/>
      </c>
      <c r="AC773" s="191" t="str">
        <f ca="1" t="shared" si="65"/>
        <v/>
      </c>
      <c r="AD773" s="191" t="str">
        <f ca="1" t="shared" si="66"/>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3"/>
        <v/>
      </c>
      <c r="T774" s="232" t="str">
        <f ca="1">IF(B774="","",IF(ISERROR(MATCH($J774,SorP!$B$1:$B$6261,0)),"",INDIRECT("'SorP'!$A$"&amp;MATCH($S774&amp;$J774,SorP!C:C,0))))</f>
        <v/>
      </c>
      <c r="U774" s="233"/>
      <c r="V774" s="234" t="e">
        <f ca="1">IF(C774="",NA(),MATCH($B774&amp;$C774,'Smelter Look-up'!$J:$J,0))</f>
        <v>#N/A</v>
      </c>
      <c r="X774" s="191">
        <f ca="1" t="shared" si="62"/>
        <v>0</v>
      </c>
      <c r="AB774" s="235" t="str">
        <f ca="1" t="shared" si="64"/>
        <v/>
      </c>
      <c r="AC774" s="191" t="str">
        <f ca="1" t="shared" si="65"/>
        <v/>
      </c>
      <c r="AD774" s="191" t="str">
        <f ca="1" t="shared" si="66"/>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3"/>
        <v/>
      </c>
      <c r="T775" s="232" t="str">
        <f ca="1">IF(B775="","",IF(ISERROR(MATCH($J775,SorP!$B$1:$B$6261,0)),"",INDIRECT("'SorP'!$A$"&amp;MATCH($S775&amp;$J775,SorP!C:C,0))))</f>
        <v/>
      </c>
      <c r="U775" s="233"/>
      <c r="V775" s="234" t="e">
        <f ca="1">IF(C775="",NA(),MATCH($B775&amp;$C775,'Smelter Look-up'!$J:$J,0))</f>
        <v>#N/A</v>
      </c>
      <c r="X775" s="191">
        <f ca="1" t="shared" si="62"/>
        <v>0</v>
      </c>
      <c r="AB775" s="235" t="str">
        <f ca="1" t="shared" si="64"/>
        <v/>
      </c>
      <c r="AC775" s="191" t="str">
        <f ca="1" t="shared" si="65"/>
        <v/>
      </c>
      <c r="AD775" s="191" t="str">
        <f ca="1" t="shared" si="66"/>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3"/>
        <v/>
      </c>
      <c r="T776" s="232" t="str">
        <f ca="1">IF(B776="","",IF(ISERROR(MATCH($J776,SorP!$B$1:$B$6261,0)),"",INDIRECT("'SorP'!$A$"&amp;MATCH($S776&amp;$J776,SorP!C:C,0))))</f>
        <v/>
      </c>
      <c r="U776" s="233"/>
      <c r="V776" s="234" t="e">
        <f ca="1">IF(C776="",NA(),MATCH($B776&amp;$C776,'Smelter Look-up'!$J:$J,0))</f>
        <v>#N/A</v>
      </c>
      <c r="X776" s="191">
        <f ca="1" t="shared" si="62"/>
        <v>0</v>
      </c>
      <c r="AB776" s="235" t="str">
        <f ca="1" t="shared" si="64"/>
        <v/>
      </c>
      <c r="AC776" s="191" t="str">
        <f ca="1" t="shared" si="65"/>
        <v/>
      </c>
      <c r="AD776" s="191" t="str">
        <f ca="1" t="shared" si="66"/>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3"/>
        <v/>
      </c>
      <c r="T777" s="232" t="str">
        <f ca="1">IF(B777="","",IF(ISERROR(MATCH($J777,SorP!$B$1:$B$6261,0)),"",INDIRECT("'SorP'!$A$"&amp;MATCH($S777&amp;$J777,SorP!C:C,0))))</f>
        <v/>
      </c>
      <c r="U777" s="233"/>
      <c r="V777" s="234" t="e">
        <f ca="1">IF(C777="",NA(),MATCH($B777&amp;$C777,'Smelter Look-up'!$J:$J,0))</f>
        <v>#N/A</v>
      </c>
      <c r="X777" s="191">
        <f ca="1" t="shared" si="62"/>
        <v>0</v>
      </c>
      <c r="AB777" s="235" t="str">
        <f ca="1" t="shared" si="64"/>
        <v/>
      </c>
      <c r="AC777" s="191" t="str">
        <f ca="1" t="shared" si="65"/>
        <v/>
      </c>
      <c r="AD777" s="191" t="str">
        <f ca="1" t="shared" si="66"/>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3"/>
        <v/>
      </c>
      <c r="T778" s="232" t="str">
        <f ca="1">IF(B778="","",IF(ISERROR(MATCH($J778,SorP!$B$1:$B$6261,0)),"",INDIRECT("'SorP'!$A$"&amp;MATCH($S778&amp;$J778,SorP!C:C,0))))</f>
        <v/>
      </c>
      <c r="U778" s="233"/>
      <c r="V778" s="234" t="e">
        <f ca="1">IF(C778="",NA(),MATCH($B778&amp;$C778,'Smelter Look-up'!$J:$J,0))</f>
        <v>#N/A</v>
      </c>
      <c r="X778" s="191">
        <f ca="1" t="shared" si="62"/>
        <v>0</v>
      </c>
      <c r="AB778" s="235" t="str">
        <f ca="1" t="shared" si="64"/>
        <v/>
      </c>
      <c r="AC778" s="191" t="str">
        <f ca="1" t="shared" si="65"/>
        <v/>
      </c>
      <c r="AD778" s="191" t="str">
        <f ca="1" t="shared" si="66"/>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3"/>
        <v/>
      </c>
      <c r="T779" s="232" t="str">
        <f ca="1">IF(B779="","",IF(ISERROR(MATCH($J779,SorP!$B$1:$B$6261,0)),"",INDIRECT("'SorP'!$A$"&amp;MATCH($S779&amp;$J779,SorP!C:C,0))))</f>
        <v/>
      </c>
      <c r="U779" s="233"/>
      <c r="V779" s="234" t="e">
        <f ca="1">IF(C779="",NA(),MATCH($B779&amp;$C779,'Smelter Look-up'!$J:$J,0))</f>
        <v>#N/A</v>
      </c>
      <c r="X779" s="191">
        <f ca="1" t="shared" si="62"/>
        <v>0</v>
      </c>
      <c r="AB779" s="235" t="str">
        <f ca="1" t="shared" si="64"/>
        <v/>
      </c>
      <c r="AC779" s="191" t="str">
        <f ca="1" t="shared" si="65"/>
        <v/>
      </c>
      <c r="AD779" s="191" t="str">
        <f ca="1" t="shared" si="66"/>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3"/>
        <v/>
      </c>
      <c r="T780" s="232" t="str">
        <f ca="1">IF(B780="","",IF(ISERROR(MATCH($J780,SorP!$B$1:$B$6261,0)),"",INDIRECT("'SorP'!$A$"&amp;MATCH($S780&amp;$J780,SorP!C:C,0))))</f>
        <v/>
      </c>
      <c r="U780" s="233"/>
      <c r="V780" s="234" t="e">
        <f ca="1">IF(C780="",NA(),MATCH($B780&amp;$C780,'Smelter Look-up'!$J:$J,0))</f>
        <v>#N/A</v>
      </c>
      <c r="X780" s="191">
        <f ca="1" t="shared" si="62"/>
        <v>0</v>
      </c>
      <c r="AB780" s="235" t="str">
        <f ca="1" t="shared" si="64"/>
        <v/>
      </c>
      <c r="AC780" s="191" t="str">
        <f ca="1" t="shared" si="65"/>
        <v/>
      </c>
      <c r="AD780" s="191" t="str">
        <f ca="1" t="shared" si="66"/>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3"/>
        <v/>
      </c>
      <c r="T781" s="232" t="str">
        <f ca="1">IF(B781="","",IF(ISERROR(MATCH($J781,SorP!$B$1:$B$6261,0)),"",INDIRECT("'SorP'!$A$"&amp;MATCH($S781&amp;$J781,SorP!C:C,0))))</f>
        <v/>
      </c>
      <c r="U781" s="233"/>
      <c r="V781" s="234" t="e">
        <f ca="1">IF(C781="",NA(),MATCH($B781&amp;$C781,'Smelter Look-up'!$J:$J,0))</f>
        <v>#N/A</v>
      </c>
      <c r="X781" s="191">
        <f ca="1" t="shared" si="62"/>
        <v>0</v>
      </c>
      <c r="AB781" s="235" t="str">
        <f ca="1" t="shared" si="64"/>
        <v/>
      </c>
      <c r="AC781" s="191" t="str">
        <f ca="1" t="shared" si="65"/>
        <v/>
      </c>
      <c r="AD781" s="191" t="str">
        <f ca="1" t="shared" si="66"/>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3"/>
        <v/>
      </c>
      <c r="T782" s="232" t="str">
        <f ca="1">IF(B782="","",IF(ISERROR(MATCH($J782,SorP!$B$1:$B$6261,0)),"",INDIRECT("'SorP'!$A$"&amp;MATCH($S782&amp;$J782,SorP!C:C,0))))</f>
        <v/>
      </c>
      <c r="U782" s="233"/>
      <c r="V782" s="234" t="e">
        <f ca="1">IF(C782="",NA(),MATCH($B782&amp;$C782,'Smelter Look-up'!$J:$J,0))</f>
        <v>#N/A</v>
      </c>
      <c r="X782" s="191">
        <f ca="1" t="shared" si="62"/>
        <v>0</v>
      </c>
      <c r="AB782" s="235" t="str">
        <f ca="1" t="shared" si="64"/>
        <v/>
      </c>
      <c r="AC782" s="191" t="str">
        <f ca="1" t="shared" si="65"/>
        <v/>
      </c>
      <c r="AD782" s="191" t="str">
        <f ca="1" t="shared" si="66"/>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3"/>
        <v/>
      </c>
      <c r="T783" s="232" t="str">
        <f ca="1">IF(B783="","",IF(ISERROR(MATCH($J783,SorP!$B$1:$B$6261,0)),"",INDIRECT("'SorP'!$A$"&amp;MATCH($S783&amp;$J783,SorP!C:C,0))))</f>
        <v/>
      </c>
      <c r="U783" s="233"/>
      <c r="V783" s="234" t="e">
        <f ca="1">IF(C783="",NA(),MATCH($B783&amp;$C783,'Smelter Look-up'!$J:$J,0))</f>
        <v>#N/A</v>
      </c>
      <c r="X783" s="191">
        <f ca="1" t="shared" si="62"/>
        <v>0</v>
      </c>
      <c r="AB783" s="235" t="str">
        <f ca="1" t="shared" si="64"/>
        <v/>
      </c>
      <c r="AC783" s="191" t="str">
        <f ca="1" t="shared" si="65"/>
        <v/>
      </c>
      <c r="AD783" s="191" t="str">
        <f ca="1" t="shared" si="66"/>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3"/>
        <v/>
      </c>
      <c r="T784" s="232" t="str">
        <f ca="1">IF(B784="","",IF(ISERROR(MATCH($J784,SorP!$B$1:$B$6261,0)),"",INDIRECT("'SorP'!$A$"&amp;MATCH($S784&amp;$J784,SorP!C:C,0))))</f>
        <v/>
      </c>
      <c r="U784" s="233"/>
      <c r="V784" s="234" t="e">
        <f ca="1">IF(C784="",NA(),MATCH($B784&amp;$C784,'Smelter Look-up'!$J:$J,0))</f>
        <v>#N/A</v>
      </c>
      <c r="X784" s="191">
        <f ca="1" t="shared" si="62"/>
        <v>0</v>
      </c>
      <c r="AB784" s="235" t="str">
        <f ca="1" t="shared" si="64"/>
        <v/>
      </c>
      <c r="AC784" s="191" t="str">
        <f ca="1" t="shared" si="65"/>
        <v/>
      </c>
      <c r="AD784" s="191" t="str">
        <f ca="1" t="shared" si="66"/>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3"/>
        <v/>
      </c>
      <c r="T785" s="232" t="str">
        <f ca="1">IF(B785="","",IF(ISERROR(MATCH($J785,SorP!$B$1:$B$6261,0)),"",INDIRECT("'SorP'!$A$"&amp;MATCH($S785&amp;$J785,SorP!C:C,0))))</f>
        <v/>
      </c>
      <c r="U785" s="233"/>
      <c r="V785" s="234" t="e">
        <f ca="1">IF(C785="",NA(),MATCH($B785&amp;$C785,'Smelter Look-up'!$J:$J,0))</f>
        <v>#N/A</v>
      </c>
      <c r="X785" s="191">
        <f ca="1" t="shared" si="62"/>
        <v>0</v>
      </c>
      <c r="AB785" s="235" t="str">
        <f ca="1" t="shared" si="64"/>
        <v/>
      </c>
      <c r="AC785" s="191" t="str">
        <f ca="1" t="shared" si="65"/>
        <v/>
      </c>
      <c r="AD785" s="191" t="str">
        <f ca="1" t="shared" si="66"/>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3"/>
        <v/>
      </c>
      <c r="T786" s="232" t="str">
        <f ca="1">IF(B786="","",IF(ISERROR(MATCH($J786,SorP!$B$1:$B$6261,0)),"",INDIRECT("'SorP'!$A$"&amp;MATCH($S786&amp;$J786,SorP!C:C,0))))</f>
        <v/>
      </c>
      <c r="U786" s="233"/>
      <c r="V786" s="234" t="e">
        <f ca="1">IF(C786="",NA(),MATCH($B786&amp;$C786,'Smelter Look-up'!$J:$J,0))</f>
        <v>#N/A</v>
      </c>
      <c r="X786" s="191">
        <f ca="1" t="shared" si="62"/>
        <v>0</v>
      </c>
      <c r="AB786" s="235" t="str">
        <f ca="1" t="shared" si="64"/>
        <v/>
      </c>
      <c r="AC786" s="191" t="str">
        <f ca="1" t="shared" si="65"/>
        <v/>
      </c>
      <c r="AD786" s="191" t="str">
        <f ca="1" t="shared" si="66"/>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3"/>
        <v/>
      </c>
      <c r="T787" s="232" t="str">
        <f ca="1">IF(B787="","",IF(ISERROR(MATCH($J787,SorP!$B$1:$B$6261,0)),"",INDIRECT("'SorP'!$A$"&amp;MATCH($S787&amp;$J787,SorP!C:C,0))))</f>
        <v/>
      </c>
      <c r="U787" s="233"/>
      <c r="V787" s="234" t="e">
        <f ca="1">IF(C787="",NA(),MATCH($B787&amp;$C787,'Smelter Look-up'!$J:$J,0))</f>
        <v>#N/A</v>
      </c>
      <c r="X787" s="191">
        <f ca="1" t="shared" si="62"/>
        <v>0</v>
      </c>
      <c r="AB787" s="235" t="str">
        <f ca="1" t="shared" si="64"/>
        <v/>
      </c>
      <c r="AC787" s="191" t="str">
        <f ca="1" t="shared" si="65"/>
        <v/>
      </c>
      <c r="AD787" s="191" t="str">
        <f ca="1" t="shared" si="66"/>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3"/>
        <v/>
      </c>
      <c r="T788" s="232" t="str">
        <f ca="1">IF(B788="","",IF(ISERROR(MATCH($J788,SorP!$B$1:$B$6261,0)),"",INDIRECT("'SorP'!$A$"&amp;MATCH($S788&amp;$J788,SorP!C:C,0))))</f>
        <v/>
      </c>
      <c r="U788" s="233"/>
      <c r="V788" s="234" t="e">
        <f ca="1">IF(C788="",NA(),MATCH($B788&amp;$C788,'Smelter Look-up'!$J:$J,0))</f>
        <v>#N/A</v>
      </c>
      <c r="X788" s="191">
        <f ca="1" t="shared" si="62"/>
        <v>0</v>
      </c>
      <c r="AB788" s="235" t="str">
        <f ca="1" t="shared" si="64"/>
        <v/>
      </c>
      <c r="AC788" s="191" t="str">
        <f ca="1" t="shared" si="65"/>
        <v/>
      </c>
      <c r="AD788" s="191" t="str">
        <f ca="1" t="shared" si="66"/>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3"/>
        <v/>
      </c>
      <c r="T789" s="232" t="str">
        <f ca="1">IF(B789="","",IF(ISERROR(MATCH($J789,SorP!$B$1:$B$6261,0)),"",INDIRECT("'SorP'!$A$"&amp;MATCH($S789&amp;$J789,SorP!C:C,0))))</f>
        <v/>
      </c>
      <c r="U789" s="233"/>
      <c r="V789" s="234" t="e">
        <f ca="1">IF(C789="",NA(),MATCH($B789&amp;$C789,'Smelter Look-up'!$J:$J,0))</f>
        <v>#N/A</v>
      </c>
      <c r="X789" s="191">
        <f ca="1" t="shared" si="62"/>
        <v>0</v>
      </c>
      <c r="AB789" s="235" t="str">
        <f ca="1" t="shared" si="64"/>
        <v/>
      </c>
      <c r="AC789" s="191" t="str">
        <f ca="1" t="shared" si="65"/>
        <v/>
      </c>
      <c r="AD789" s="191" t="str">
        <f ca="1" t="shared" si="66"/>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3"/>
        <v/>
      </c>
      <c r="T790" s="232" t="str">
        <f ca="1">IF(B790="","",IF(ISERROR(MATCH($J790,SorP!$B$1:$B$6261,0)),"",INDIRECT("'SorP'!$A$"&amp;MATCH($S790&amp;$J790,SorP!C:C,0))))</f>
        <v/>
      </c>
      <c r="U790" s="233"/>
      <c r="V790" s="234" t="e">
        <f ca="1">IF(C790="",NA(),MATCH($B790&amp;$C790,'Smelter Look-up'!$J:$J,0))</f>
        <v>#N/A</v>
      </c>
      <c r="X790" s="191">
        <f ca="1" t="shared" si="62"/>
        <v>0</v>
      </c>
      <c r="AB790" s="235" t="str">
        <f ca="1" t="shared" si="64"/>
        <v/>
      </c>
      <c r="AC790" s="191" t="str">
        <f ca="1" t="shared" si="65"/>
        <v/>
      </c>
      <c r="AD790" s="191" t="str">
        <f ca="1" t="shared" si="66"/>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3"/>
        <v/>
      </c>
      <c r="T791" s="232" t="str">
        <f ca="1">IF(B791="","",IF(ISERROR(MATCH($J791,SorP!$B$1:$B$6261,0)),"",INDIRECT("'SorP'!$A$"&amp;MATCH($S791&amp;$J791,SorP!C:C,0))))</f>
        <v/>
      </c>
      <c r="U791" s="233"/>
      <c r="V791" s="234" t="e">
        <f ca="1">IF(C791="",NA(),MATCH($B791&amp;$C791,'Smelter Look-up'!$J:$J,0))</f>
        <v>#N/A</v>
      </c>
      <c r="X791" s="191">
        <f ca="1" t="shared" si="62"/>
        <v>0</v>
      </c>
      <c r="AB791" s="235" t="str">
        <f ca="1" t="shared" si="64"/>
        <v/>
      </c>
      <c r="AC791" s="191" t="str">
        <f ca="1" t="shared" si="65"/>
        <v/>
      </c>
      <c r="AD791" s="191" t="str">
        <f ca="1" t="shared" si="66"/>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3"/>
        <v/>
      </c>
      <c r="T792" s="232" t="str">
        <f ca="1">IF(B792="","",IF(ISERROR(MATCH($J792,SorP!$B$1:$B$6261,0)),"",INDIRECT("'SorP'!$A$"&amp;MATCH($S792&amp;$J792,SorP!C:C,0))))</f>
        <v/>
      </c>
      <c r="U792" s="233"/>
      <c r="V792" s="234" t="e">
        <f ca="1">IF(C792="",NA(),MATCH($B792&amp;$C792,'Smelter Look-up'!$J:$J,0))</f>
        <v>#N/A</v>
      </c>
      <c r="X792" s="191">
        <f ca="1" t="shared" si="62"/>
        <v>0</v>
      </c>
      <c r="AB792" s="235" t="str">
        <f ca="1" t="shared" si="64"/>
        <v/>
      </c>
      <c r="AC792" s="191" t="str">
        <f ca="1" t="shared" si="65"/>
        <v/>
      </c>
      <c r="AD792" s="191" t="str">
        <f ca="1" t="shared" si="66"/>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3"/>
        <v/>
      </c>
      <c r="T793" s="232" t="str">
        <f ca="1">IF(B793="","",IF(ISERROR(MATCH($J793,SorP!$B$1:$B$6261,0)),"",INDIRECT("'SorP'!$A$"&amp;MATCH($S793&amp;$J793,SorP!C:C,0))))</f>
        <v/>
      </c>
      <c r="U793" s="233"/>
      <c r="V793" s="234" t="e">
        <f ca="1">IF(C793="",NA(),MATCH($B793&amp;$C793,'Smelter Look-up'!$J:$J,0))</f>
        <v>#N/A</v>
      </c>
      <c r="X793" s="191">
        <f ca="1" t="shared" si="62"/>
        <v>0</v>
      </c>
      <c r="AB793" s="235" t="str">
        <f ca="1" t="shared" si="64"/>
        <v/>
      </c>
      <c r="AC793" s="191" t="str">
        <f ca="1" t="shared" si="65"/>
        <v/>
      </c>
      <c r="AD793" s="191" t="str">
        <f ca="1" t="shared" si="66"/>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3"/>
        <v/>
      </c>
      <c r="T794" s="232" t="str">
        <f ca="1">IF(B794="","",IF(ISERROR(MATCH($J794,SorP!$B$1:$B$6261,0)),"",INDIRECT("'SorP'!$A$"&amp;MATCH($S794&amp;$J794,SorP!C:C,0))))</f>
        <v/>
      </c>
      <c r="U794" s="233"/>
      <c r="V794" s="234" t="e">
        <f ca="1">IF(C794="",NA(),MATCH($B794&amp;$C794,'Smelter Look-up'!$J:$J,0))</f>
        <v>#N/A</v>
      </c>
      <c r="X794" s="191">
        <f ca="1" t="shared" si="62"/>
        <v>0</v>
      </c>
      <c r="AB794" s="235" t="str">
        <f ca="1" t="shared" si="64"/>
        <v/>
      </c>
      <c r="AC794" s="191" t="str">
        <f ca="1" t="shared" si="65"/>
        <v/>
      </c>
      <c r="AD794" s="191" t="str">
        <f ca="1" t="shared" si="66"/>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3"/>
        <v/>
      </c>
      <c r="T795" s="232" t="str">
        <f ca="1">IF(B795="","",IF(ISERROR(MATCH($J795,SorP!$B$1:$B$6261,0)),"",INDIRECT("'SorP'!$A$"&amp;MATCH($S795&amp;$J795,SorP!C:C,0))))</f>
        <v/>
      </c>
      <c r="U795" s="233"/>
      <c r="V795" s="234" t="e">
        <f ca="1">IF(C795="",NA(),MATCH($B795&amp;$C795,'Smelter Look-up'!$J:$J,0))</f>
        <v>#N/A</v>
      </c>
      <c r="X795" s="191">
        <f ca="1" t="shared" si="62"/>
        <v>0</v>
      </c>
      <c r="AB795" s="235" t="str">
        <f ca="1" t="shared" si="64"/>
        <v/>
      </c>
      <c r="AC795" s="191" t="str">
        <f ca="1" t="shared" si="65"/>
        <v/>
      </c>
      <c r="AD795" s="191" t="str">
        <f ca="1" t="shared" si="66"/>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3"/>
        <v/>
      </c>
      <c r="T796" s="232" t="str">
        <f ca="1">IF(B796="","",IF(ISERROR(MATCH($J796,SorP!$B$1:$B$6261,0)),"",INDIRECT("'SorP'!$A$"&amp;MATCH($S796&amp;$J796,SorP!C:C,0))))</f>
        <v/>
      </c>
      <c r="U796" s="233"/>
      <c r="V796" s="234" t="e">
        <f ca="1">IF(C796="",NA(),MATCH($B796&amp;$C796,'Smelter Look-up'!$J:$J,0))</f>
        <v>#N/A</v>
      </c>
      <c r="X796" s="191">
        <f ca="1" t="shared" si="62"/>
        <v>0</v>
      </c>
      <c r="AB796" s="235" t="str">
        <f ca="1" t="shared" si="64"/>
        <v/>
      </c>
      <c r="AC796" s="191" t="str">
        <f ca="1" t="shared" si="65"/>
        <v/>
      </c>
      <c r="AD796" s="191" t="str">
        <f ca="1" t="shared" si="66"/>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3"/>
        <v/>
      </c>
      <c r="T797" s="232" t="str">
        <f ca="1">IF(B797="","",IF(ISERROR(MATCH($J797,SorP!$B$1:$B$6261,0)),"",INDIRECT("'SorP'!$A$"&amp;MATCH($S797&amp;$J797,SorP!C:C,0))))</f>
        <v/>
      </c>
      <c r="U797" s="233"/>
      <c r="V797" s="234" t="e">
        <f ca="1">IF(C797="",NA(),MATCH($B797&amp;$C797,'Smelter Look-up'!$J:$J,0))</f>
        <v>#N/A</v>
      </c>
      <c r="X797" s="191">
        <f ca="1" t="shared" si="62"/>
        <v>0</v>
      </c>
      <c r="AB797" s="235" t="str">
        <f ca="1" t="shared" si="64"/>
        <v/>
      </c>
      <c r="AC797" s="191" t="str">
        <f ca="1" t="shared" si="65"/>
        <v/>
      </c>
      <c r="AD797" s="191" t="str">
        <f ca="1" t="shared" si="66"/>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3"/>
        <v/>
      </c>
      <c r="T798" s="232" t="str">
        <f ca="1">IF(B798="","",IF(ISERROR(MATCH($J798,SorP!$B$1:$B$6261,0)),"",INDIRECT("'SorP'!$A$"&amp;MATCH($S798&amp;$J798,SorP!C:C,0))))</f>
        <v/>
      </c>
      <c r="U798" s="233"/>
      <c r="V798" s="234" t="e">
        <f ca="1">IF(C798="",NA(),MATCH($B798&amp;$C798,'Smelter Look-up'!$J:$J,0))</f>
        <v>#N/A</v>
      </c>
      <c r="X798" s="191">
        <f ca="1" t="shared" si="62"/>
        <v>0</v>
      </c>
      <c r="AB798" s="235" t="str">
        <f ca="1" t="shared" si="64"/>
        <v/>
      </c>
      <c r="AC798" s="191" t="str">
        <f ca="1" t="shared" si="65"/>
        <v/>
      </c>
      <c r="AD798" s="191" t="str">
        <f ca="1" t="shared" si="66"/>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3"/>
        <v/>
      </c>
      <c r="T799" s="232" t="str">
        <f ca="1">IF(B799="","",IF(ISERROR(MATCH($J799,SorP!$B$1:$B$6261,0)),"",INDIRECT("'SorP'!$A$"&amp;MATCH($S799&amp;$J799,SorP!C:C,0))))</f>
        <v/>
      </c>
      <c r="U799" s="233"/>
      <c r="V799" s="234" t="e">
        <f ca="1">IF(C799="",NA(),MATCH($B799&amp;$C799,'Smelter Look-up'!$J:$J,0))</f>
        <v>#N/A</v>
      </c>
      <c r="X799" s="191">
        <f ca="1" t="shared" si="62"/>
        <v>0</v>
      </c>
      <c r="AB799" s="235" t="str">
        <f ca="1" t="shared" si="64"/>
        <v/>
      </c>
      <c r="AC799" s="191" t="str">
        <f ca="1" t="shared" si="65"/>
        <v/>
      </c>
      <c r="AD799" s="191" t="str">
        <f ca="1" t="shared" si="66"/>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3"/>
        <v/>
      </c>
      <c r="T800" s="232" t="str">
        <f ca="1">IF(B800="","",IF(ISERROR(MATCH($J800,SorP!$B$1:$B$6261,0)),"",INDIRECT("'SorP'!$A$"&amp;MATCH($S800&amp;$J800,SorP!C:C,0))))</f>
        <v/>
      </c>
      <c r="U800" s="233"/>
      <c r="V800" s="234" t="e">
        <f ca="1">IF(C800="",NA(),MATCH($B800&amp;$C800,'Smelter Look-up'!$J:$J,0))</f>
        <v>#N/A</v>
      </c>
      <c r="X800" s="191">
        <f ca="1" t="shared" si="62"/>
        <v>0</v>
      </c>
      <c r="AB800" s="235" t="str">
        <f ca="1" t="shared" si="64"/>
        <v/>
      </c>
      <c r="AC800" s="191" t="str">
        <f ca="1" t="shared" si="65"/>
        <v/>
      </c>
      <c r="AD800" s="191" t="str">
        <f ca="1" t="shared" si="66"/>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3"/>
        <v/>
      </c>
      <c r="T801" s="232" t="str">
        <f ca="1">IF(B801="","",IF(ISERROR(MATCH($J801,SorP!$B$1:$B$6261,0)),"",INDIRECT("'SorP'!$A$"&amp;MATCH($S801&amp;$J801,SorP!C:C,0))))</f>
        <v/>
      </c>
      <c r="U801" s="233"/>
      <c r="V801" s="234" t="e">
        <f ca="1">IF(C801="",NA(),MATCH($B801&amp;$C801,'Smelter Look-up'!$J:$J,0))</f>
        <v>#N/A</v>
      </c>
      <c r="X801" s="191">
        <f ca="1" t="shared" si="62"/>
        <v>0</v>
      </c>
      <c r="AB801" s="235" t="str">
        <f ca="1" t="shared" si="64"/>
        <v/>
      </c>
      <c r="AC801" s="191" t="str">
        <f ca="1" t="shared" si="65"/>
        <v/>
      </c>
      <c r="AD801" s="191" t="str">
        <f ca="1" t="shared" si="66"/>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3"/>
        <v/>
      </c>
      <c r="T802" s="232" t="str">
        <f ca="1">IF(B802="","",IF(ISERROR(MATCH($J802,SorP!$B$1:$B$6261,0)),"",INDIRECT("'SorP'!$A$"&amp;MATCH($S802&amp;$J802,SorP!C:C,0))))</f>
        <v/>
      </c>
      <c r="U802" s="233"/>
      <c r="V802" s="234" t="e">
        <f ca="1">IF(C802="",NA(),MATCH($B802&amp;$C802,'Smelter Look-up'!$J:$J,0))</f>
        <v>#N/A</v>
      </c>
      <c r="X802" s="191">
        <f ca="1" t="shared" si="62"/>
        <v>0</v>
      </c>
      <c r="AB802" s="235" t="str">
        <f ca="1" t="shared" si="64"/>
        <v/>
      </c>
      <c r="AC802" s="191" t="str">
        <f ca="1" t="shared" si="65"/>
        <v/>
      </c>
      <c r="AD802" s="191" t="str">
        <f ca="1" t="shared" si="66"/>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3"/>
        <v/>
      </c>
      <c r="T803" s="232" t="str">
        <f ca="1">IF(B803="","",IF(ISERROR(MATCH($J803,SorP!$B$1:$B$6261,0)),"",INDIRECT("'SorP'!$A$"&amp;MATCH($S803&amp;$J803,SorP!C:C,0))))</f>
        <v/>
      </c>
      <c r="U803" s="233"/>
      <c r="V803" s="234" t="e">
        <f ca="1">IF(C803="",NA(),MATCH($B803&amp;$C803,'Smelter Look-up'!$J:$J,0))</f>
        <v>#N/A</v>
      </c>
      <c r="X803" s="191">
        <f ca="1" t="shared" si="62"/>
        <v>0</v>
      </c>
      <c r="AB803" s="235" t="str">
        <f ca="1" t="shared" si="64"/>
        <v/>
      </c>
      <c r="AC803" s="191" t="str">
        <f ca="1" t="shared" si="65"/>
        <v/>
      </c>
      <c r="AD803" s="191" t="str">
        <f ca="1" t="shared" si="66"/>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3"/>
        <v/>
      </c>
      <c r="T804" s="232" t="str">
        <f ca="1">IF(B804="","",IF(ISERROR(MATCH($J804,SorP!$B$1:$B$6261,0)),"",INDIRECT("'SorP'!$A$"&amp;MATCH($S804&amp;$J804,SorP!C:C,0))))</f>
        <v/>
      </c>
      <c r="U804" s="233"/>
      <c r="V804" s="234" t="e">
        <f ca="1">IF(C804="",NA(),MATCH($B804&amp;$C804,'Smelter Look-up'!$J:$J,0))</f>
        <v>#N/A</v>
      </c>
      <c r="X804" s="191">
        <f ca="1" t="shared" si="62"/>
        <v>0</v>
      </c>
      <c r="AB804" s="235" t="str">
        <f ca="1" t="shared" si="64"/>
        <v/>
      </c>
      <c r="AC804" s="191" t="str">
        <f ca="1" t="shared" si="65"/>
        <v/>
      </c>
      <c r="AD804" s="191" t="str">
        <f ca="1" t="shared" si="66"/>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3"/>
        <v/>
      </c>
      <c r="T805" s="232" t="str">
        <f ca="1">IF(B805="","",IF(ISERROR(MATCH($J805,SorP!$B$1:$B$6261,0)),"",INDIRECT("'SorP'!$A$"&amp;MATCH($S805&amp;$J805,SorP!C:C,0))))</f>
        <v/>
      </c>
      <c r="U805" s="233"/>
      <c r="V805" s="234" t="e">
        <f ca="1">IF(C805="",NA(),MATCH($B805&amp;$C805,'Smelter Look-up'!$J:$J,0))</f>
        <v>#N/A</v>
      </c>
      <c r="X805" s="191">
        <f ca="1" t="shared" si="62"/>
        <v>0</v>
      </c>
      <c r="AB805" s="235" t="str">
        <f ca="1" t="shared" si="64"/>
        <v/>
      </c>
      <c r="AC805" s="191" t="str">
        <f ca="1" t="shared" si="65"/>
        <v/>
      </c>
      <c r="AD805" s="191" t="str">
        <f ca="1" t="shared" si="66"/>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3"/>
        <v/>
      </c>
      <c r="T806" s="232" t="str">
        <f ca="1">IF(B806="","",IF(ISERROR(MATCH($J806,SorP!$B$1:$B$6261,0)),"",INDIRECT("'SorP'!$A$"&amp;MATCH($S806&amp;$J806,SorP!C:C,0))))</f>
        <v/>
      </c>
      <c r="U806" s="233"/>
      <c r="V806" s="234" t="e">
        <f ca="1">IF(C806="",NA(),MATCH($B806&amp;$C806,'Smelter Look-up'!$J:$J,0))</f>
        <v>#N/A</v>
      </c>
      <c r="X806" s="191">
        <f ca="1" t="shared" si="62"/>
        <v>0</v>
      </c>
      <c r="AB806" s="235" t="str">
        <f ca="1" t="shared" si="64"/>
        <v/>
      </c>
      <c r="AC806" s="191" t="str">
        <f ca="1" t="shared" si="65"/>
        <v/>
      </c>
      <c r="AD806" s="191" t="str">
        <f ca="1" t="shared" si="66"/>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3"/>
        <v/>
      </c>
      <c r="T807" s="232" t="str">
        <f ca="1">IF(B807="","",IF(ISERROR(MATCH($J807,SorP!$B$1:$B$6261,0)),"",INDIRECT("'SorP'!$A$"&amp;MATCH($S807&amp;$J807,SorP!C:C,0))))</f>
        <v/>
      </c>
      <c r="U807" s="233"/>
      <c r="V807" s="234" t="e">
        <f ca="1">IF(C807="",NA(),MATCH($B807&amp;$C807,'Smelter Look-up'!$J:$J,0))</f>
        <v>#N/A</v>
      </c>
      <c r="X807" s="191">
        <f ca="1" t="shared" si="62"/>
        <v>0</v>
      </c>
      <c r="AB807" s="235" t="str">
        <f ca="1" t="shared" si="64"/>
        <v/>
      </c>
      <c r="AC807" s="191" t="str">
        <f ca="1" t="shared" si="65"/>
        <v/>
      </c>
      <c r="AD807" s="191" t="str">
        <f ca="1" t="shared" si="66"/>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3"/>
        <v/>
      </c>
      <c r="T808" s="232" t="str">
        <f ca="1">IF(B808="","",IF(ISERROR(MATCH($J808,SorP!$B$1:$B$6261,0)),"",INDIRECT("'SorP'!$A$"&amp;MATCH($S808&amp;$J808,SorP!C:C,0))))</f>
        <v/>
      </c>
      <c r="U808" s="233"/>
      <c r="V808" s="234" t="e">
        <f ca="1">IF(C808="",NA(),MATCH($B808&amp;$C808,'Smelter Look-up'!$J:$J,0))</f>
        <v>#N/A</v>
      </c>
      <c r="X808" s="191">
        <f ca="1" t="shared" si="62"/>
        <v>0</v>
      </c>
      <c r="AB808" s="235" t="str">
        <f ca="1" t="shared" si="64"/>
        <v/>
      </c>
      <c r="AC808" s="191" t="str">
        <f ca="1" t="shared" si="65"/>
        <v/>
      </c>
      <c r="AD808" s="191" t="str">
        <f ca="1" t="shared" si="66"/>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3"/>
        <v/>
      </c>
      <c r="T809" s="232" t="str">
        <f ca="1">IF(B809="","",IF(ISERROR(MATCH($J809,SorP!$B$1:$B$6261,0)),"",INDIRECT("'SorP'!$A$"&amp;MATCH($S809&amp;$J809,SorP!C:C,0))))</f>
        <v/>
      </c>
      <c r="U809" s="233"/>
      <c r="V809" s="234" t="e">
        <f ca="1">IF(C809="",NA(),MATCH($B809&amp;$C809,'Smelter Look-up'!$J:$J,0))</f>
        <v>#N/A</v>
      </c>
      <c r="X809" s="191">
        <f ca="1" t="shared" si="62"/>
        <v>0</v>
      </c>
      <c r="AB809" s="235" t="str">
        <f ca="1" t="shared" si="64"/>
        <v/>
      </c>
      <c r="AC809" s="191" t="str">
        <f ca="1" t="shared" si="65"/>
        <v/>
      </c>
      <c r="AD809" s="191" t="str">
        <f ca="1" t="shared" si="66"/>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3"/>
        <v/>
      </c>
      <c r="T810" s="232" t="str">
        <f ca="1">IF(B810="","",IF(ISERROR(MATCH($J810,SorP!$B$1:$B$6261,0)),"",INDIRECT("'SorP'!$A$"&amp;MATCH($S810&amp;$J810,SorP!C:C,0))))</f>
        <v/>
      </c>
      <c r="U810" s="233"/>
      <c r="V810" s="234" t="e">
        <f ca="1">IF(C810="",NA(),MATCH($B810&amp;$C810,'Smelter Look-up'!$J:$J,0))</f>
        <v>#N/A</v>
      </c>
      <c r="X810" s="191">
        <f ca="1" t="shared" si="62"/>
        <v>0</v>
      </c>
      <c r="AB810" s="235" t="str">
        <f ca="1" t="shared" si="64"/>
        <v/>
      </c>
      <c r="AC810" s="191" t="str">
        <f ca="1" t="shared" si="65"/>
        <v/>
      </c>
      <c r="AD810" s="191" t="str">
        <f ca="1" t="shared" si="66"/>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3"/>
        <v/>
      </c>
      <c r="T811" s="232" t="str">
        <f ca="1">IF(B811="","",IF(ISERROR(MATCH($J811,SorP!$B$1:$B$6261,0)),"",INDIRECT("'SorP'!$A$"&amp;MATCH($S811&amp;$J811,SorP!C:C,0))))</f>
        <v/>
      </c>
      <c r="U811" s="233"/>
      <c r="V811" s="234" t="e">
        <f ca="1">IF(C811="",NA(),MATCH($B811&amp;$C811,'Smelter Look-up'!$J:$J,0))</f>
        <v>#N/A</v>
      </c>
      <c r="X811" s="191">
        <f ca="1" t="shared" si="62"/>
        <v>0</v>
      </c>
      <c r="AB811" s="235" t="str">
        <f ca="1" t="shared" si="64"/>
        <v/>
      </c>
      <c r="AC811" s="191" t="str">
        <f ca="1" t="shared" si="65"/>
        <v/>
      </c>
      <c r="AD811" s="191" t="str">
        <f ca="1" t="shared" si="66"/>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3"/>
        <v/>
      </c>
      <c r="T812" s="232" t="str">
        <f ca="1">IF(B812="","",IF(ISERROR(MATCH($J812,SorP!$B$1:$B$6261,0)),"",INDIRECT("'SorP'!$A$"&amp;MATCH($S812&amp;$J812,SorP!C:C,0))))</f>
        <v/>
      </c>
      <c r="U812" s="233"/>
      <c r="V812" s="234" t="e">
        <f ca="1">IF(C812="",NA(),MATCH($B812&amp;$C812,'Smelter Look-up'!$J:$J,0))</f>
        <v>#N/A</v>
      </c>
      <c r="X812" s="191">
        <f ca="1" t="shared" si="62"/>
        <v>0</v>
      </c>
      <c r="AB812" s="235" t="str">
        <f ca="1" t="shared" si="64"/>
        <v/>
      </c>
      <c r="AC812" s="191" t="str">
        <f ca="1" t="shared" si="65"/>
        <v/>
      </c>
      <c r="AD812" s="191" t="str">
        <f ca="1" t="shared" si="66"/>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3"/>
        <v/>
      </c>
      <c r="T813" s="232" t="str">
        <f ca="1">IF(B813="","",IF(ISERROR(MATCH($J813,SorP!$B$1:$B$6261,0)),"",INDIRECT("'SorP'!$A$"&amp;MATCH($S813&amp;$J813,SorP!C:C,0))))</f>
        <v/>
      </c>
      <c r="U813" s="233"/>
      <c r="V813" s="234" t="e">
        <f ca="1">IF(C813="",NA(),MATCH($B813&amp;$C813,'Smelter Look-up'!$J:$J,0))</f>
        <v>#N/A</v>
      </c>
      <c r="X813" s="191">
        <f ca="1" t="shared" si="62"/>
        <v>0</v>
      </c>
      <c r="AB813" s="235" t="str">
        <f ca="1" t="shared" si="64"/>
        <v/>
      </c>
      <c r="AC813" s="191" t="str">
        <f ca="1" t="shared" si="65"/>
        <v/>
      </c>
      <c r="AD813" s="191" t="str">
        <f ca="1" t="shared" si="66"/>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3"/>
        <v/>
      </c>
      <c r="T814" s="232" t="str">
        <f ca="1">IF(B814="","",IF(ISERROR(MATCH($J814,SorP!$B$1:$B$6261,0)),"",INDIRECT("'SorP'!$A$"&amp;MATCH($S814&amp;$J814,SorP!C:C,0))))</f>
        <v/>
      </c>
      <c r="U814" s="233"/>
      <c r="V814" s="234" t="e">
        <f ca="1">IF(C814="",NA(),MATCH($B814&amp;$C814,'Smelter Look-up'!$J:$J,0))</f>
        <v>#N/A</v>
      </c>
      <c r="X814" s="191">
        <f ca="1" t="shared" si="62"/>
        <v>0</v>
      </c>
      <c r="AB814" s="235" t="str">
        <f ca="1" t="shared" si="64"/>
        <v/>
      </c>
      <c r="AC814" s="191" t="str">
        <f ca="1" t="shared" si="65"/>
        <v/>
      </c>
      <c r="AD814" s="191" t="str">
        <f ca="1" t="shared" si="66"/>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3"/>
        <v/>
      </c>
      <c r="T815" s="232" t="str">
        <f ca="1">IF(B815="","",IF(ISERROR(MATCH($J815,SorP!$B$1:$B$6261,0)),"",INDIRECT("'SorP'!$A$"&amp;MATCH($S815&amp;$J815,SorP!C:C,0))))</f>
        <v/>
      </c>
      <c r="U815" s="233"/>
      <c r="V815" s="234" t="e">
        <f ca="1">IF(C815="",NA(),MATCH($B815&amp;$C815,'Smelter Look-up'!$J:$J,0))</f>
        <v>#N/A</v>
      </c>
      <c r="X815" s="191">
        <f ca="1" t="shared" si="62"/>
        <v>0</v>
      </c>
      <c r="AB815" s="235" t="str">
        <f ca="1" t="shared" si="64"/>
        <v/>
      </c>
      <c r="AC815" s="191" t="str">
        <f ca="1" t="shared" si="65"/>
        <v/>
      </c>
      <c r="AD815" s="191" t="str">
        <f ca="1" t="shared" si="66"/>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3"/>
        <v/>
      </c>
      <c r="T816" s="232" t="str">
        <f ca="1">IF(B816="","",IF(ISERROR(MATCH($J816,SorP!$B$1:$B$6261,0)),"",INDIRECT("'SorP'!$A$"&amp;MATCH($S816&amp;$J816,SorP!C:C,0))))</f>
        <v/>
      </c>
      <c r="U816" s="233"/>
      <c r="V816" s="234" t="e">
        <f ca="1">IF(C816="",NA(),MATCH($B816&amp;$C816,'Smelter Look-up'!$J:$J,0))</f>
        <v>#N/A</v>
      </c>
      <c r="X816" s="191">
        <f ca="1" t="shared" si="62"/>
        <v>0</v>
      </c>
      <c r="AB816" s="235" t="str">
        <f ca="1" t="shared" si="64"/>
        <v/>
      </c>
      <c r="AC816" s="191" t="str">
        <f ca="1" t="shared" si="65"/>
        <v/>
      </c>
      <c r="AD816" s="191" t="str">
        <f ca="1" t="shared" si="66"/>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3"/>
        <v/>
      </c>
      <c r="T817" s="232" t="str">
        <f ca="1">IF(B817="","",IF(ISERROR(MATCH($J817,SorP!$B$1:$B$6261,0)),"",INDIRECT("'SorP'!$A$"&amp;MATCH($S817&amp;$J817,SorP!C:C,0))))</f>
        <v/>
      </c>
      <c r="U817" s="233"/>
      <c r="V817" s="234" t="e">
        <f ca="1">IF(C817="",NA(),MATCH($B817&amp;$C817,'Smelter Look-up'!$J:$J,0))</f>
        <v>#N/A</v>
      </c>
      <c r="X817" s="191">
        <f ca="1" t="shared" si="62"/>
        <v>0</v>
      </c>
      <c r="AB817" s="235" t="str">
        <f ca="1" t="shared" si="64"/>
        <v/>
      </c>
      <c r="AC817" s="191" t="str">
        <f ca="1" t="shared" si="65"/>
        <v/>
      </c>
      <c r="AD817" s="191" t="str">
        <f ca="1" t="shared" si="66"/>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3"/>
        <v/>
      </c>
      <c r="T818" s="232" t="str">
        <f ca="1">IF(B818="","",IF(ISERROR(MATCH($J818,SorP!$B$1:$B$6261,0)),"",INDIRECT("'SorP'!$A$"&amp;MATCH($S818&amp;$J818,SorP!C:C,0))))</f>
        <v/>
      </c>
      <c r="U818" s="233"/>
      <c r="V818" s="234" t="e">
        <f ca="1">IF(C818="",NA(),MATCH($B818&amp;$C818,'Smelter Look-up'!$J:$J,0))</f>
        <v>#N/A</v>
      </c>
      <c r="X818" s="191">
        <f ca="1" t="shared" si="62"/>
        <v>0</v>
      </c>
      <c r="AB818" s="235" t="str">
        <f ca="1" t="shared" si="64"/>
        <v/>
      </c>
      <c r="AC818" s="191" t="str">
        <f ca="1" t="shared" si="65"/>
        <v/>
      </c>
      <c r="AD818" s="191" t="str">
        <f ca="1" t="shared" si="66"/>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3"/>
        <v/>
      </c>
      <c r="T819" s="232" t="str">
        <f ca="1">IF(B819="","",IF(ISERROR(MATCH($J819,SorP!$B$1:$B$6261,0)),"",INDIRECT("'SorP'!$A$"&amp;MATCH($S819&amp;$J819,SorP!C:C,0))))</f>
        <v/>
      </c>
      <c r="U819" s="233"/>
      <c r="V819" s="234" t="e">
        <f ca="1">IF(C819="",NA(),MATCH($B819&amp;$C819,'Smelter Look-up'!$J:$J,0))</f>
        <v>#N/A</v>
      </c>
      <c r="X819" s="191">
        <f ca="1" t="shared" si="62"/>
        <v>0</v>
      </c>
      <c r="AB819" s="235" t="str">
        <f ca="1" t="shared" si="64"/>
        <v/>
      </c>
      <c r="AC819" s="191" t="str">
        <f ca="1" t="shared" si="65"/>
        <v/>
      </c>
      <c r="AD819" s="191" t="str">
        <f ca="1" t="shared" si="66"/>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3"/>
        <v/>
      </c>
      <c r="T820" s="232" t="str">
        <f ca="1">IF(B820="","",IF(ISERROR(MATCH($J820,SorP!$B$1:$B$6261,0)),"",INDIRECT("'SorP'!$A$"&amp;MATCH($S820&amp;$J820,SorP!C:C,0))))</f>
        <v/>
      </c>
      <c r="U820" s="233"/>
      <c r="V820" s="234" t="e">
        <f ca="1">IF(C820="",NA(),MATCH($B820&amp;$C820,'Smelter Look-up'!$J:$J,0))</f>
        <v>#N/A</v>
      </c>
      <c r="X820" s="191">
        <f ca="1" t="shared" si="62"/>
        <v>0</v>
      </c>
      <c r="AB820" s="235" t="str">
        <f ca="1" t="shared" si="64"/>
        <v/>
      </c>
      <c r="AC820" s="191" t="str">
        <f ca="1" t="shared" si="65"/>
        <v/>
      </c>
      <c r="AD820" s="191" t="str">
        <f ca="1" t="shared" si="66"/>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3"/>
        <v/>
      </c>
      <c r="T821" s="232" t="str">
        <f ca="1">IF(B821="","",IF(ISERROR(MATCH($J821,SorP!$B$1:$B$6261,0)),"",INDIRECT("'SorP'!$A$"&amp;MATCH($S821&amp;$J821,SorP!C:C,0))))</f>
        <v/>
      </c>
      <c r="U821" s="233"/>
      <c r="V821" s="234" t="e">
        <f ca="1">IF(C821="",NA(),MATCH($B821&amp;$C821,'Smelter Look-up'!$J:$J,0))</f>
        <v>#N/A</v>
      </c>
      <c r="X821" s="191">
        <f ca="1" t="shared" si="62"/>
        <v>0</v>
      </c>
      <c r="AB821" s="235" t="str">
        <f ca="1" t="shared" si="64"/>
        <v/>
      </c>
      <c r="AC821" s="191" t="str">
        <f ca="1" t="shared" si="65"/>
        <v/>
      </c>
      <c r="AD821" s="191" t="str">
        <f ca="1" t="shared" si="66"/>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3"/>
        <v/>
      </c>
      <c r="T822" s="232" t="str">
        <f ca="1">IF(B822="","",IF(ISERROR(MATCH($J822,SorP!$B$1:$B$6261,0)),"",INDIRECT("'SorP'!$A$"&amp;MATCH($S822&amp;$J822,SorP!C:C,0))))</f>
        <v/>
      </c>
      <c r="U822" s="233"/>
      <c r="V822" s="234" t="e">
        <f ca="1">IF(C822="",NA(),MATCH($B822&amp;$C822,'Smelter Look-up'!$J:$J,0))</f>
        <v>#N/A</v>
      </c>
      <c r="X822" s="191">
        <f ca="1" t="shared" si="62"/>
        <v>0</v>
      </c>
      <c r="AB822" s="235" t="str">
        <f ca="1" t="shared" si="64"/>
        <v/>
      </c>
      <c r="AC822" s="191" t="str">
        <f ca="1" t="shared" si="65"/>
        <v/>
      </c>
      <c r="AD822" s="191" t="str">
        <f ca="1" t="shared" si="66"/>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3"/>
        <v/>
      </c>
      <c r="T823" s="232" t="str">
        <f ca="1">IF(B823="","",IF(ISERROR(MATCH($J823,SorP!$B$1:$B$6261,0)),"",INDIRECT("'SorP'!$A$"&amp;MATCH($S823&amp;$J823,SorP!C:C,0))))</f>
        <v/>
      </c>
      <c r="U823" s="233"/>
      <c r="V823" s="234" t="e">
        <f ca="1">IF(C823="",NA(),MATCH($B823&amp;$C823,'Smelter Look-up'!$J:$J,0))</f>
        <v>#N/A</v>
      </c>
      <c r="X823" s="191">
        <f ca="1" t="shared" si="62"/>
        <v>0</v>
      </c>
      <c r="AB823" s="235" t="str">
        <f ca="1" t="shared" si="64"/>
        <v/>
      </c>
      <c r="AC823" s="191" t="str">
        <f ca="1" t="shared" si="65"/>
        <v/>
      </c>
      <c r="AD823" s="191" t="str">
        <f ca="1" t="shared" si="66"/>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3"/>
        <v/>
      </c>
      <c r="T824" s="232" t="str">
        <f ca="1">IF(B824="","",IF(ISERROR(MATCH($J824,SorP!$B$1:$B$6261,0)),"",INDIRECT("'SorP'!$A$"&amp;MATCH($S824&amp;$J824,SorP!C:C,0))))</f>
        <v/>
      </c>
      <c r="U824" s="233"/>
      <c r="V824" s="234" t="e">
        <f ca="1">IF(C824="",NA(),MATCH($B824&amp;$C824,'Smelter Look-up'!$J:$J,0))</f>
        <v>#N/A</v>
      </c>
      <c r="X824" s="191">
        <f ca="1" t="shared" si="62"/>
        <v>0</v>
      </c>
      <c r="AB824" s="235" t="str">
        <f ca="1" t="shared" si="64"/>
        <v/>
      </c>
      <c r="AC824" s="191" t="str">
        <f ca="1" t="shared" si="65"/>
        <v/>
      </c>
      <c r="AD824" s="191" t="str">
        <f ca="1" t="shared" si="66"/>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3"/>
        <v/>
      </c>
      <c r="T825" s="232" t="str">
        <f ca="1">IF(B825="","",IF(ISERROR(MATCH($J825,SorP!$B$1:$B$6261,0)),"",INDIRECT("'SorP'!$A$"&amp;MATCH($S825&amp;$J825,SorP!C:C,0))))</f>
        <v/>
      </c>
      <c r="U825" s="233"/>
      <c r="V825" s="234" t="e">
        <f ca="1">IF(C825="",NA(),MATCH($B825&amp;$C825,'Smelter Look-up'!$J:$J,0))</f>
        <v>#N/A</v>
      </c>
      <c r="X825" s="191">
        <f ca="1" t="shared" si="62"/>
        <v>0</v>
      </c>
      <c r="AB825" s="235" t="str">
        <f ca="1" t="shared" si="64"/>
        <v/>
      </c>
      <c r="AC825" s="191" t="str">
        <f ca="1" t="shared" si="65"/>
        <v/>
      </c>
      <c r="AD825" s="191" t="str">
        <f ca="1" t="shared" si="66"/>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3"/>
        <v/>
      </c>
      <c r="T826" s="232" t="str">
        <f ca="1">IF(B826="","",IF(ISERROR(MATCH($J826,SorP!$B$1:$B$6261,0)),"",INDIRECT("'SorP'!$A$"&amp;MATCH($S826&amp;$J826,SorP!C:C,0))))</f>
        <v/>
      </c>
      <c r="U826" s="233"/>
      <c r="V826" s="234" t="e">
        <f ca="1">IF(C826="",NA(),MATCH($B826&amp;$C826,'Smelter Look-up'!$J:$J,0))</f>
        <v>#N/A</v>
      </c>
      <c r="X826" s="191">
        <f ca="1" t="shared" si="62"/>
        <v>0</v>
      </c>
      <c r="AB826" s="235" t="str">
        <f ca="1" t="shared" si="64"/>
        <v/>
      </c>
      <c r="AC826" s="191" t="str">
        <f ca="1" t="shared" si="65"/>
        <v/>
      </c>
      <c r="AD826" s="191" t="str">
        <f ca="1" t="shared" si="66"/>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3"/>
        <v/>
      </c>
      <c r="T827" s="232" t="str">
        <f ca="1">IF(B827="","",IF(ISERROR(MATCH($J827,SorP!$B$1:$B$6261,0)),"",INDIRECT("'SorP'!$A$"&amp;MATCH($S827&amp;$J827,SorP!C:C,0))))</f>
        <v/>
      </c>
      <c r="U827" s="233"/>
      <c r="V827" s="234" t="e">
        <f ca="1">IF(C827="",NA(),MATCH($B827&amp;$C827,'Smelter Look-up'!$J:$J,0))</f>
        <v>#N/A</v>
      </c>
      <c r="X827" s="191">
        <f ca="1" t="shared" si="62"/>
        <v>0</v>
      </c>
      <c r="AB827" s="235" t="str">
        <f ca="1" t="shared" si="64"/>
        <v/>
      </c>
      <c r="AC827" s="191" t="str">
        <f ca="1" t="shared" si="65"/>
        <v/>
      </c>
      <c r="AD827" s="191" t="str">
        <f ca="1" t="shared" si="66"/>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si="63"/>
        <v/>
      </c>
      <c r="T828" s="232" t="str">
        <f ca="1">IF(B828="","",IF(ISERROR(MATCH($J828,SorP!$B$1:$B$6261,0)),"",INDIRECT("'SorP'!$A$"&amp;MATCH($S828&amp;$J828,SorP!C:C,0))))</f>
        <v/>
      </c>
      <c r="U828" s="233"/>
      <c r="V828" s="234" t="e">
        <f ca="1">IF(C828="",NA(),MATCH($B828&amp;$C828,'Smelter Look-up'!$J:$J,0))</f>
        <v>#N/A</v>
      </c>
      <c r="X828" s="191">
        <f ca="1" t="shared" si="62"/>
        <v>0</v>
      </c>
      <c r="AB828" s="235" t="str">
        <f ca="1" t="shared" si="64"/>
        <v/>
      </c>
      <c r="AC828" s="191" t="str">
        <f ca="1" t="shared" si="65"/>
        <v/>
      </c>
      <c r="AD828" s="191" t="str">
        <f ca="1" t="shared" si="66"/>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3"/>
        <v/>
      </c>
      <c r="T829" s="232" t="str">
        <f ca="1">IF(B829="","",IF(ISERROR(MATCH($J829,SorP!$B$1:$B$6261,0)),"",INDIRECT("'SorP'!$A$"&amp;MATCH($S829&amp;$J829,SorP!C:C,0))))</f>
        <v/>
      </c>
      <c r="U829" s="233"/>
      <c r="V829" s="234" t="e">
        <f ca="1">IF(C829="",NA(),MATCH($B829&amp;$C829,'Smelter Look-up'!$J:$J,0))</f>
        <v>#N/A</v>
      </c>
      <c r="X829" s="191">
        <f ca="1" t="shared" ref="X829:X892" si="67">IF(AND(C829="Smelter not listed",OR(LEN(D829)=0,LEN(E829)=0)),1,0)</f>
        <v>0</v>
      </c>
      <c r="AB829" s="235" t="str">
        <f ca="1" t="shared" si="64"/>
        <v/>
      </c>
      <c r="AC829" s="191" t="str">
        <f ca="1" t="shared" si="65"/>
        <v/>
      </c>
      <c r="AD829" s="191" t="str">
        <f ca="1" t="shared" si="66"/>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ref="S830:S893" si="68">IF(B830="","",IF(ISERROR(MATCH($E830,CL,0)),"Unknown",INDIRECT("'C'!$A$"&amp;MATCH($E830,CL,0)+1)))</f>
        <v/>
      </c>
      <c r="T830" s="232" t="str">
        <f ca="1">IF(B830="","",IF(ISERROR(MATCH($J830,SorP!$B$1:$B$6261,0)),"",INDIRECT("'SorP'!$A$"&amp;MATCH($S830&amp;$J830,SorP!C:C,0))))</f>
        <v/>
      </c>
      <c r="U830" s="233"/>
      <c r="V830" s="234" t="e">
        <f ca="1">IF(C830="",NA(),MATCH($B830&amp;$C830,'Smelter Look-up'!$J:$J,0))</f>
        <v>#N/A</v>
      </c>
      <c r="X830" s="191">
        <f ca="1" t="shared" si="67"/>
        <v>0</v>
      </c>
      <c r="AB830" s="235" t="str">
        <f ca="1" t="shared" si="64"/>
        <v/>
      </c>
      <c r="AC830" s="191" t="str">
        <f ca="1" t="shared" si="65"/>
        <v/>
      </c>
      <c r="AD830" s="191" t="str">
        <f ca="1" t="shared" si="66"/>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8"/>
        <v/>
      </c>
      <c r="T831" s="232" t="str">
        <f ca="1">IF(B831="","",IF(ISERROR(MATCH($J831,SorP!$B$1:$B$6261,0)),"",INDIRECT("'SorP'!$A$"&amp;MATCH($S831&amp;$J831,SorP!C:C,0))))</f>
        <v/>
      </c>
      <c r="U831" s="233"/>
      <c r="V831" s="234" t="e">
        <f ca="1">IF(C831="",NA(),MATCH($B831&amp;$C831,'Smelter Look-up'!$J:$J,0))</f>
        <v>#N/A</v>
      </c>
      <c r="X831" s="191">
        <f ca="1" t="shared" si="67"/>
        <v>0</v>
      </c>
      <c r="AB831" s="235" t="str">
        <f ca="1" t="shared" si="64"/>
        <v/>
      </c>
      <c r="AC831" s="191" t="str">
        <f ca="1" t="shared" si="65"/>
        <v/>
      </c>
      <c r="AD831" s="191" t="str">
        <f ca="1" t="shared" si="66"/>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8"/>
        <v/>
      </c>
      <c r="T832" s="232" t="str">
        <f ca="1">IF(B832="","",IF(ISERROR(MATCH($J832,SorP!$B$1:$B$6261,0)),"",INDIRECT("'SorP'!$A$"&amp;MATCH($S832&amp;$J832,SorP!C:C,0))))</f>
        <v/>
      </c>
      <c r="U832" s="233"/>
      <c r="V832" s="234" t="e">
        <f ca="1">IF(C832="",NA(),MATCH($B832&amp;$C832,'Smelter Look-up'!$J:$J,0))</f>
        <v>#N/A</v>
      </c>
      <c r="X832" s="191">
        <f ca="1" t="shared" si="67"/>
        <v>0</v>
      </c>
      <c r="AB832" s="235" t="str">
        <f ca="1" t="shared" si="64"/>
        <v/>
      </c>
      <c r="AC832" s="191" t="str">
        <f ca="1" t="shared" si="65"/>
        <v/>
      </c>
      <c r="AD832" s="191" t="str">
        <f ca="1" t="shared" si="66"/>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8"/>
        <v/>
      </c>
      <c r="T833" s="232" t="str">
        <f ca="1">IF(B833="","",IF(ISERROR(MATCH($J833,SorP!$B$1:$B$6261,0)),"",INDIRECT("'SorP'!$A$"&amp;MATCH($S833&amp;$J833,SorP!C:C,0))))</f>
        <v/>
      </c>
      <c r="U833" s="233"/>
      <c r="V833" s="234" t="e">
        <f ca="1">IF(C833="",NA(),MATCH($B833&amp;$C833,'Smelter Look-up'!$J:$J,0))</f>
        <v>#N/A</v>
      </c>
      <c r="X833" s="191">
        <f ca="1" t="shared" si="67"/>
        <v>0</v>
      </c>
      <c r="AB833" s="235" t="str">
        <f ca="1" t="shared" si="64"/>
        <v/>
      </c>
      <c r="AC833" s="191" t="str">
        <f ca="1" t="shared" si="65"/>
        <v/>
      </c>
      <c r="AD833" s="191" t="str">
        <f ca="1" t="shared" si="66"/>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8"/>
        <v/>
      </c>
      <c r="T834" s="232" t="str">
        <f ca="1">IF(B834="","",IF(ISERROR(MATCH($J834,SorP!$B$1:$B$6261,0)),"",INDIRECT("'SorP'!$A$"&amp;MATCH($S834&amp;$J834,SorP!C:C,0))))</f>
        <v/>
      </c>
      <c r="U834" s="233"/>
      <c r="V834" s="234" t="e">
        <f ca="1">IF(C834="",NA(),MATCH($B834&amp;$C834,'Smelter Look-up'!$J:$J,0))</f>
        <v>#N/A</v>
      </c>
      <c r="X834" s="191">
        <f ca="1" t="shared" si="67"/>
        <v>0</v>
      </c>
      <c r="AB834" s="235" t="str">
        <f ca="1" t="shared" si="64"/>
        <v/>
      </c>
      <c r="AC834" s="191" t="str">
        <f ca="1" t="shared" si="65"/>
        <v/>
      </c>
      <c r="AD834" s="191" t="str">
        <f ca="1" t="shared" si="66"/>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8"/>
        <v/>
      </c>
      <c r="T835" s="232" t="str">
        <f ca="1">IF(B835="","",IF(ISERROR(MATCH($J835,SorP!$B$1:$B$6261,0)),"",INDIRECT("'SorP'!$A$"&amp;MATCH($S835&amp;$J835,SorP!C:C,0))))</f>
        <v/>
      </c>
      <c r="U835" s="233"/>
      <c r="V835" s="234" t="e">
        <f ca="1">IF(C835="",NA(),MATCH($B835&amp;$C835,'Smelter Look-up'!$J:$J,0))</f>
        <v>#N/A</v>
      </c>
      <c r="X835" s="191">
        <f ca="1" t="shared" si="67"/>
        <v>0</v>
      </c>
      <c r="AB835" s="235" t="str">
        <f ca="1" t="shared" si="64"/>
        <v/>
      </c>
      <c r="AC835" s="191" t="str">
        <f ca="1" t="shared" si="65"/>
        <v/>
      </c>
      <c r="AD835" s="191" t="str">
        <f ca="1" t="shared" si="66"/>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8"/>
        <v/>
      </c>
      <c r="T836" s="232" t="str">
        <f ca="1">IF(B836="","",IF(ISERROR(MATCH($J836,SorP!$B$1:$B$6261,0)),"",INDIRECT("'SorP'!$A$"&amp;MATCH($S836&amp;$J836,SorP!C:C,0))))</f>
        <v/>
      </c>
      <c r="U836" s="233"/>
      <c r="V836" s="234" t="e">
        <f ca="1">IF(C836="",NA(),MATCH($B836&amp;$C836,'Smelter Look-up'!$J:$J,0))</f>
        <v>#N/A</v>
      </c>
      <c r="X836" s="191">
        <f ca="1" t="shared" si="67"/>
        <v>0</v>
      </c>
      <c r="AB836" s="235" t="str">
        <f ca="1" t="shared" ref="AB836:AB899" si="69">IF(C836="","",B836)</f>
        <v/>
      </c>
      <c r="AC836" s="191" t="str">
        <f ca="1" t="shared" ref="AC836:AC899" si="70">B836</f>
        <v/>
      </c>
      <c r="AD836" s="191" t="str">
        <f ca="1" t="shared" ref="AD836:AD899" si="71">IF(C836="Smelter not listed",D836,C836)</f>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8"/>
        <v/>
      </c>
      <c r="T837" s="232" t="str">
        <f ca="1">IF(B837="","",IF(ISERROR(MATCH($J837,SorP!$B$1:$B$6261,0)),"",INDIRECT("'SorP'!$A$"&amp;MATCH($S837&amp;$J837,SorP!C:C,0))))</f>
        <v/>
      </c>
      <c r="U837" s="233"/>
      <c r="V837" s="234" t="e">
        <f ca="1">IF(C837="",NA(),MATCH($B837&amp;$C837,'Smelter Look-up'!$J:$J,0))</f>
        <v>#N/A</v>
      </c>
      <c r="X837" s="191">
        <f ca="1" t="shared" si="67"/>
        <v>0</v>
      </c>
      <c r="AB837" s="235" t="str">
        <f ca="1" t="shared" si="69"/>
        <v/>
      </c>
      <c r="AC837" s="191" t="str">
        <f ca="1" t="shared" si="70"/>
        <v/>
      </c>
      <c r="AD837" s="191" t="str">
        <f ca="1" t="shared" si="71"/>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8"/>
        <v/>
      </c>
      <c r="T838" s="232" t="str">
        <f ca="1">IF(B838="","",IF(ISERROR(MATCH($J838,SorP!$B$1:$B$6261,0)),"",INDIRECT("'SorP'!$A$"&amp;MATCH($S838&amp;$J838,SorP!C:C,0))))</f>
        <v/>
      </c>
      <c r="U838" s="233"/>
      <c r="V838" s="234" t="e">
        <f ca="1">IF(C838="",NA(),MATCH($B838&amp;$C838,'Smelter Look-up'!$J:$J,0))</f>
        <v>#N/A</v>
      </c>
      <c r="X838" s="191">
        <f ca="1" t="shared" si="67"/>
        <v>0</v>
      </c>
      <c r="AB838" s="235" t="str">
        <f ca="1" t="shared" si="69"/>
        <v/>
      </c>
      <c r="AC838" s="191" t="str">
        <f ca="1" t="shared" si="70"/>
        <v/>
      </c>
      <c r="AD838" s="191" t="str">
        <f ca="1" t="shared" si="71"/>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8"/>
        <v/>
      </c>
      <c r="T839" s="232" t="str">
        <f ca="1">IF(B839="","",IF(ISERROR(MATCH($J839,SorP!$B$1:$B$6261,0)),"",INDIRECT("'SorP'!$A$"&amp;MATCH($S839&amp;$J839,SorP!C:C,0))))</f>
        <v/>
      </c>
      <c r="U839" s="233"/>
      <c r="V839" s="234" t="e">
        <f ca="1">IF(C839="",NA(),MATCH($B839&amp;$C839,'Smelter Look-up'!$J:$J,0))</f>
        <v>#N/A</v>
      </c>
      <c r="X839" s="191">
        <f ca="1" t="shared" si="67"/>
        <v>0</v>
      </c>
      <c r="AB839" s="235" t="str">
        <f ca="1" t="shared" si="69"/>
        <v/>
      </c>
      <c r="AC839" s="191" t="str">
        <f ca="1" t="shared" si="70"/>
        <v/>
      </c>
      <c r="AD839" s="191" t="str">
        <f ca="1" t="shared" si="71"/>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8"/>
        <v/>
      </c>
      <c r="T840" s="232" t="str">
        <f ca="1">IF(B840="","",IF(ISERROR(MATCH($J840,SorP!$B$1:$B$6261,0)),"",INDIRECT("'SorP'!$A$"&amp;MATCH($S840&amp;$J840,SorP!C:C,0))))</f>
        <v/>
      </c>
      <c r="U840" s="233"/>
      <c r="V840" s="234" t="e">
        <f ca="1">IF(C840="",NA(),MATCH($B840&amp;$C840,'Smelter Look-up'!$J:$J,0))</f>
        <v>#N/A</v>
      </c>
      <c r="X840" s="191">
        <f ca="1" t="shared" si="67"/>
        <v>0</v>
      </c>
      <c r="AB840" s="235" t="str">
        <f ca="1" t="shared" si="69"/>
        <v/>
      </c>
      <c r="AC840" s="191" t="str">
        <f ca="1" t="shared" si="70"/>
        <v/>
      </c>
      <c r="AD840" s="191" t="str">
        <f ca="1" t="shared" si="71"/>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8"/>
        <v/>
      </c>
      <c r="T841" s="232" t="str">
        <f ca="1">IF(B841="","",IF(ISERROR(MATCH($J841,SorP!$B$1:$B$6261,0)),"",INDIRECT("'SorP'!$A$"&amp;MATCH($S841&amp;$J841,SorP!C:C,0))))</f>
        <v/>
      </c>
      <c r="U841" s="233"/>
      <c r="V841" s="234" t="e">
        <f ca="1">IF(C841="",NA(),MATCH($B841&amp;$C841,'Smelter Look-up'!$J:$J,0))</f>
        <v>#N/A</v>
      </c>
      <c r="X841" s="191">
        <f ca="1" t="shared" si="67"/>
        <v>0</v>
      </c>
      <c r="AB841" s="235" t="str">
        <f ca="1" t="shared" si="69"/>
        <v/>
      </c>
      <c r="AC841" s="191" t="str">
        <f ca="1" t="shared" si="70"/>
        <v/>
      </c>
      <c r="AD841" s="191" t="str">
        <f ca="1" t="shared" si="71"/>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8"/>
        <v/>
      </c>
      <c r="T842" s="232" t="str">
        <f ca="1">IF(B842="","",IF(ISERROR(MATCH($J842,SorP!$B$1:$B$6261,0)),"",INDIRECT("'SorP'!$A$"&amp;MATCH($S842&amp;$J842,SorP!C:C,0))))</f>
        <v/>
      </c>
      <c r="U842" s="233"/>
      <c r="V842" s="234" t="e">
        <f ca="1">IF(C842="",NA(),MATCH($B842&amp;$C842,'Smelter Look-up'!$J:$J,0))</f>
        <v>#N/A</v>
      </c>
      <c r="X842" s="191">
        <f ca="1" t="shared" si="67"/>
        <v>0</v>
      </c>
      <c r="AB842" s="235" t="str">
        <f ca="1" t="shared" si="69"/>
        <v/>
      </c>
      <c r="AC842" s="191" t="str">
        <f ca="1" t="shared" si="70"/>
        <v/>
      </c>
      <c r="AD842" s="191" t="str">
        <f ca="1" t="shared" si="71"/>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8"/>
        <v/>
      </c>
      <c r="T843" s="232" t="str">
        <f ca="1">IF(B843="","",IF(ISERROR(MATCH($J843,SorP!$B$1:$B$6261,0)),"",INDIRECT("'SorP'!$A$"&amp;MATCH($S843&amp;$J843,SorP!C:C,0))))</f>
        <v/>
      </c>
      <c r="U843" s="233"/>
      <c r="V843" s="234" t="e">
        <f ca="1">IF(C843="",NA(),MATCH($B843&amp;$C843,'Smelter Look-up'!$J:$J,0))</f>
        <v>#N/A</v>
      </c>
      <c r="X843" s="191">
        <f ca="1" t="shared" si="67"/>
        <v>0</v>
      </c>
      <c r="AB843" s="235" t="str">
        <f ca="1" t="shared" si="69"/>
        <v/>
      </c>
      <c r="AC843" s="191" t="str">
        <f ca="1" t="shared" si="70"/>
        <v/>
      </c>
      <c r="AD843" s="191" t="str">
        <f ca="1" t="shared" si="71"/>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8"/>
        <v/>
      </c>
      <c r="T844" s="232" t="str">
        <f ca="1">IF(B844="","",IF(ISERROR(MATCH($J844,SorP!$B$1:$B$6261,0)),"",INDIRECT("'SorP'!$A$"&amp;MATCH($S844&amp;$J844,SorP!C:C,0))))</f>
        <v/>
      </c>
      <c r="U844" s="233"/>
      <c r="V844" s="234" t="e">
        <f ca="1">IF(C844="",NA(),MATCH($B844&amp;$C844,'Smelter Look-up'!$J:$J,0))</f>
        <v>#N/A</v>
      </c>
      <c r="X844" s="191">
        <f ca="1" t="shared" si="67"/>
        <v>0</v>
      </c>
      <c r="AB844" s="235" t="str">
        <f ca="1" t="shared" si="69"/>
        <v/>
      </c>
      <c r="AC844" s="191" t="str">
        <f ca="1" t="shared" si="70"/>
        <v/>
      </c>
      <c r="AD844" s="191" t="str">
        <f ca="1" t="shared" si="71"/>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8"/>
        <v/>
      </c>
      <c r="T845" s="232" t="str">
        <f ca="1">IF(B845="","",IF(ISERROR(MATCH($J845,SorP!$B$1:$B$6261,0)),"",INDIRECT("'SorP'!$A$"&amp;MATCH($S845&amp;$J845,SorP!C:C,0))))</f>
        <v/>
      </c>
      <c r="U845" s="233"/>
      <c r="V845" s="234" t="e">
        <f ca="1">IF(C845="",NA(),MATCH($B845&amp;$C845,'Smelter Look-up'!$J:$J,0))</f>
        <v>#N/A</v>
      </c>
      <c r="X845" s="191">
        <f ca="1" t="shared" si="67"/>
        <v>0</v>
      </c>
      <c r="AB845" s="235" t="str">
        <f ca="1" t="shared" si="69"/>
        <v/>
      </c>
      <c r="AC845" s="191" t="str">
        <f ca="1" t="shared" si="70"/>
        <v/>
      </c>
      <c r="AD845" s="191" t="str">
        <f ca="1" t="shared" si="71"/>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8"/>
        <v/>
      </c>
      <c r="T846" s="232" t="str">
        <f ca="1">IF(B846="","",IF(ISERROR(MATCH($J846,SorP!$B$1:$B$6261,0)),"",INDIRECT("'SorP'!$A$"&amp;MATCH($S846&amp;$J846,SorP!C:C,0))))</f>
        <v/>
      </c>
      <c r="U846" s="233"/>
      <c r="V846" s="234" t="e">
        <f ca="1">IF(C846="",NA(),MATCH($B846&amp;$C846,'Smelter Look-up'!$J:$J,0))</f>
        <v>#N/A</v>
      </c>
      <c r="X846" s="191">
        <f ca="1" t="shared" si="67"/>
        <v>0</v>
      </c>
      <c r="AB846" s="235" t="str">
        <f ca="1" t="shared" si="69"/>
        <v/>
      </c>
      <c r="AC846" s="191" t="str">
        <f ca="1" t="shared" si="70"/>
        <v/>
      </c>
      <c r="AD846" s="191" t="str">
        <f ca="1" t="shared" si="71"/>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8"/>
        <v/>
      </c>
      <c r="T847" s="232" t="str">
        <f ca="1">IF(B847="","",IF(ISERROR(MATCH($J847,SorP!$B$1:$B$6261,0)),"",INDIRECT("'SorP'!$A$"&amp;MATCH($S847&amp;$J847,SorP!C:C,0))))</f>
        <v/>
      </c>
      <c r="U847" s="233"/>
      <c r="V847" s="234" t="e">
        <f ca="1">IF(C847="",NA(),MATCH($B847&amp;$C847,'Smelter Look-up'!$J:$J,0))</f>
        <v>#N/A</v>
      </c>
      <c r="X847" s="191">
        <f ca="1" t="shared" si="67"/>
        <v>0</v>
      </c>
      <c r="AB847" s="235" t="str">
        <f ca="1" t="shared" si="69"/>
        <v/>
      </c>
      <c r="AC847" s="191" t="str">
        <f ca="1" t="shared" si="70"/>
        <v/>
      </c>
      <c r="AD847" s="191" t="str">
        <f ca="1" t="shared" si="71"/>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8"/>
        <v/>
      </c>
      <c r="T848" s="232" t="str">
        <f ca="1">IF(B848="","",IF(ISERROR(MATCH($J848,SorP!$B$1:$B$6261,0)),"",INDIRECT("'SorP'!$A$"&amp;MATCH($S848&amp;$J848,SorP!C:C,0))))</f>
        <v/>
      </c>
      <c r="U848" s="233"/>
      <c r="V848" s="234" t="e">
        <f ca="1">IF(C848="",NA(),MATCH($B848&amp;$C848,'Smelter Look-up'!$J:$J,0))</f>
        <v>#N/A</v>
      </c>
      <c r="X848" s="191">
        <f ca="1" t="shared" si="67"/>
        <v>0</v>
      </c>
      <c r="AB848" s="235" t="str">
        <f ca="1" t="shared" si="69"/>
        <v/>
      </c>
      <c r="AC848" s="191" t="str">
        <f ca="1" t="shared" si="70"/>
        <v/>
      </c>
      <c r="AD848" s="191" t="str">
        <f ca="1" t="shared" si="71"/>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8"/>
        <v/>
      </c>
      <c r="T849" s="232" t="str">
        <f ca="1">IF(B849="","",IF(ISERROR(MATCH($J849,SorP!$B$1:$B$6261,0)),"",INDIRECT("'SorP'!$A$"&amp;MATCH($S849&amp;$J849,SorP!C:C,0))))</f>
        <v/>
      </c>
      <c r="U849" s="233"/>
      <c r="V849" s="234" t="e">
        <f ca="1">IF(C849="",NA(),MATCH($B849&amp;$C849,'Smelter Look-up'!$J:$J,0))</f>
        <v>#N/A</v>
      </c>
      <c r="X849" s="191">
        <f ca="1" t="shared" si="67"/>
        <v>0</v>
      </c>
      <c r="AB849" s="235" t="str">
        <f ca="1" t="shared" si="69"/>
        <v/>
      </c>
      <c r="AC849" s="191" t="str">
        <f ca="1" t="shared" si="70"/>
        <v/>
      </c>
      <c r="AD849" s="191" t="str">
        <f ca="1" t="shared" si="71"/>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8"/>
        <v/>
      </c>
      <c r="T850" s="232" t="str">
        <f ca="1">IF(B850="","",IF(ISERROR(MATCH($J850,SorP!$B$1:$B$6261,0)),"",INDIRECT("'SorP'!$A$"&amp;MATCH($S850&amp;$J850,SorP!C:C,0))))</f>
        <v/>
      </c>
      <c r="U850" s="233"/>
      <c r="V850" s="234" t="e">
        <f ca="1">IF(C850="",NA(),MATCH($B850&amp;$C850,'Smelter Look-up'!$J:$J,0))</f>
        <v>#N/A</v>
      </c>
      <c r="X850" s="191">
        <f ca="1" t="shared" si="67"/>
        <v>0</v>
      </c>
      <c r="AB850" s="235" t="str">
        <f ca="1" t="shared" si="69"/>
        <v/>
      </c>
      <c r="AC850" s="191" t="str">
        <f ca="1" t="shared" si="70"/>
        <v/>
      </c>
      <c r="AD850" s="191" t="str">
        <f ca="1" t="shared" si="71"/>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8"/>
        <v/>
      </c>
      <c r="T851" s="232" t="str">
        <f ca="1">IF(B851="","",IF(ISERROR(MATCH($J851,SorP!$B$1:$B$6261,0)),"",INDIRECT("'SorP'!$A$"&amp;MATCH($S851&amp;$J851,SorP!C:C,0))))</f>
        <v/>
      </c>
      <c r="U851" s="233"/>
      <c r="V851" s="234" t="e">
        <f ca="1">IF(C851="",NA(),MATCH($B851&amp;$C851,'Smelter Look-up'!$J:$J,0))</f>
        <v>#N/A</v>
      </c>
      <c r="X851" s="191">
        <f ca="1" t="shared" si="67"/>
        <v>0</v>
      </c>
      <c r="AB851" s="235" t="str">
        <f ca="1" t="shared" si="69"/>
        <v/>
      </c>
      <c r="AC851" s="191" t="str">
        <f ca="1" t="shared" si="70"/>
        <v/>
      </c>
      <c r="AD851" s="191" t="str">
        <f ca="1" t="shared" si="71"/>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8"/>
        <v/>
      </c>
      <c r="T852" s="232" t="str">
        <f ca="1">IF(B852="","",IF(ISERROR(MATCH($J852,SorP!$B$1:$B$6261,0)),"",INDIRECT("'SorP'!$A$"&amp;MATCH($S852&amp;$J852,SorP!C:C,0))))</f>
        <v/>
      </c>
      <c r="U852" s="233"/>
      <c r="V852" s="234" t="e">
        <f ca="1">IF(C852="",NA(),MATCH($B852&amp;$C852,'Smelter Look-up'!$J:$J,0))</f>
        <v>#N/A</v>
      </c>
      <c r="X852" s="191">
        <f ca="1" t="shared" si="67"/>
        <v>0</v>
      </c>
      <c r="AB852" s="235" t="str">
        <f ca="1" t="shared" si="69"/>
        <v/>
      </c>
      <c r="AC852" s="191" t="str">
        <f ca="1" t="shared" si="70"/>
        <v/>
      </c>
      <c r="AD852" s="191" t="str">
        <f ca="1" t="shared" si="71"/>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8"/>
        <v/>
      </c>
      <c r="T853" s="232" t="str">
        <f ca="1">IF(B853="","",IF(ISERROR(MATCH($J853,SorP!$B$1:$B$6261,0)),"",INDIRECT("'SorP'!$A$"&amp;MATCH($S853&amp;$J853,SorP!C:C,0))))</f>
        <v/>
      </c>
      <c r="U853" s="233"/>
      <c r="V853" s="234" t="e">
        <f ca="1">IF(C853="",NA(),MATCH($B853&amp;$C853,'Smelter Look-up'!$J:$J,0))</f>
        <v>#N/A</v>
      </c>
      <c r="X853" s="191">
        <f ca="1" t="shared" si="67"/>
        <v>0</v>
      </c>
      <c r="AB853" s="235" t="str">
        <f ca="1" t="shared" si="69"/>
        <v/>
      </c>
      <c r="AC853" s="191" t="str">
        <f ca="1" t="shared" si="70"/>
        <v/>
      </c>
      <c r="AD853" s="191" t="str">
        <f ca="1" t="shared" si="71"/>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8"/>
        <v/>
      </c>
      <c r="T854" s="232" t="str">
        <f ca="1">IF(B854="","",IF(ISERROR(MATCH($J854,SorP!$B$1:$B$6261,0)),"",INDIRECT("'SorP'!$A$"&amp;MATCH($S854&amp;$J854,SorP!C:C,0))))</f>
        <v/>
      </c>
      <c r="U854" s="233"/>
      <c r="V854" s="234" t="e">
        <f ca="1">IF(C854="",NA(),MATCH($B854&amp;$C854,'Smelter Look-up'!$J:$J,0))</f>
        <v>#N/A</v>
      </c>
      <c r="X854" s="191">
        <f ca="1" t="shared" si="67"/>
        <v>0</v>
      </c>
      <c r="AB854" s="235" t="str">
        <f ca="1" t="shared" si="69"/>
        <v/>
      </c>
      <c r="AC854" s="191" t="str">
        <f ca="1" t="shared" si="70"/>
        <v/>
      </c>
      <c r="AD854" s="191" t="str">
        <f ca="1" t="shared" si="71"/>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8"/>
        <v/>
      </c>
      <c r="T855" s="232" t="str">
        <f ca="1">IF(B855="","",IF(ISERROR(MATCH($J855,SorP!$B$1:$B$6261,0)),"",INDIRECT("'SorP'!$A$"&amp;MATCH($S855&amp;$J855,SorP!C:C,0))))</f>
        <v/>
      </c>
      <c r="U855" s="233"/>
      <c r="V855" s="234" t="e">
        <f ca="1">IF(C855="",NA(),MATCH($B855&amp;$C855,'Smelter Look-up'!$J:$J,0))</f>
        <v>#N/A</v>
      </c>
      <c r="X855" s="191">
        <f ca="1" t="shared" si="67"/>
        <v>0</v>
      </c>
      <c r="AB855" s="235" t="str">
        <f ca="1" t="shared" si="69"/>
        <v/>
      </c>
      <c r="AC855" s="191" t="str">
        <f ca="1" t="shared" si="70"/>
        <v/>
      </c>
      <c r="AD855" s="191" t="str">
        <f ca="1" t="shared" si="71"/>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8"/>
        <v/>
      </c>
      <c r="T856" s="232" t="str">
        <f ca="1">IF(B856="","",IF(ISERROR(MATCH($J856,SorP!$B$1:$B$6261,0)),"",INDIRECT("'SorP'!$A$"&amp;MATCH($S856&amp;$J856,SorP!C:C,0))))</f>
        <v/>
      </c>
      <c r="U856" s="233"/>
      <c r="V856" s="234" t="e">
        <f ca="1">IF(C856="",NA(),MATCH($B856&amp;$C856,'Smelter Look-up'!$J:$J,0))</f>
        <v>#N/A</v>
      </c>
      <c r="X856" s="191">
        <f ca="1" t="shared" si="67"/>
        <v>0</v>
      </c>
      <c r="AB856" s="235" t="str">
        <f ca="1" t="shared" si="69"/>
        <v/>
      </c>
      <c r="AC856" s="191" t="str">
        <f ca="1" t="shared" si="70"/>
        <v/>
      </c>
      <c r="AD856" s="191" t="str">
        <f ca="1" t="shared" si="71"/>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8"/>
        <v/>
      </c>
      <c r="T857" s="232" t="str">
        <f ca="1">IF(B857="","",IF(ISERROR(MATCH($J857,SorP!$B$1:$B$6261,0)),"",INDIRECT("'SorP'!$A$"&amp;MATCH($S857&amp;$J857,SorP!C:C,0))))</f>
        <v/>
      </c>
      <c r="U857" s="233"/>
      <c r="V857" s="234" t="e">
        <f ca="1">IF(C857="",NA(),MATCH($B857&amp;$C857,'Smelter Look-up'!$J:$J,0))</f>
        <v>#N/A</v>
      </c>
      <c r="X857" s="191">
        <f ca="1" t="shared" si="67"/>
        <v>0</v>
      </c>
      <c r="AB857" s="235" t="str">
        <f ca="1" t="shared" si="69"/>
        <v/>
      </c>
      <c r="AC857" s="191" t="str">
        <f ca="1" t="shared" si="70"/>
        <v/>
      </c>
      <c r="AD857" s="191" t="str">
        <f ca="1" t="shared" si="71"/>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8"/>
        <v/>
      </c>
      <c r="T858" s="232" t="str">
        <f ca="1">IF(B858="","",IF(ISERROR(MATCH($J858,SorP!$B$1:$B$6261,0)),"",INDIRECT("'SorP'!$A$"&amp;MATCH($S858&amp;$J858,SorP!C:C,0))))</f>
        <v/>
      </c>
      <c r="U858" s="233"/>
      <c r="V858" s="234" t="e">
        <f ca="1">IF(C858="",NA(),MATCH($B858&amp;$C858,'Smelter Look-up'!$J:$J,0))</f>
        <v>#N/A</v>
      </c>
      <c r="X858" s="191">
        <f ca="1" t="shared" si="67"/>
        <v>0</v>
      </c>
      <c r="AB858" s="235" t="str">
        <f ca="1" t="shared" si="69"/>
        <v/>
      </c>
      <c r="AC858" s="191" t="str">
        <f ca="1" t="shared" si="70"/>
        <v/>
      </c>
      <c r="AD858" s="191" t="str">
        <f ca="1" t="shared" si="71"/>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8"/>
        <v/>
      </c>
      <c r="T859" s="232" t="str">
        <f ca="1">IF(B859="","",IF(ISERROR(MATCH($J859,SorP!$B$1:$B$6261,0)),"",INDIRECT("'SorP'!$A$"&amp;MATCH($S859&amp;$J859,SorP!C:C,0))))</f>
        <v/>
      </c>
      <c r="U859" s="233"/>
      <c r="V859" s="234" t="e">
        <f ca="1">IF(C859="",NA(),MATCH($B859&amp;$C859,'Smelter Look-up'!$J:$J,0))</f>
        <v>#N/A</v>
      </c>
      <c r="X859" s="191">
        <f ca="1" t="shared" si="67"/>
        <v>0</v>
      </c>
      <c r="AB859" s="235" t="str">
        <f ca="1" t="shared" si="69"/>
        <v/>
      </c>
      <c r="AC859" s="191" t="str">
        <f ca="1" t="shared" si="70"/>
        <v/>
      </c>
      <c r="AD859" s="191" t="str">
        <f ca="1" t="shared" si="71"/>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8"/>
        <v/>
      </c>
      <c r="T860" s="232" t="str">
        <f ca="1">IF(B860="","",IF(ISERROR(MATCH($J860,SorP!$B$1:$B$6261,0)),"",INDIRECT("'SorP'!$A$"&amp;MATCH($S860&amp;$J860,SorP!C:C,0))))</f>
        <v/>
      </c>
      <c r="U860" s="233"/>
      <c r="V860" s="234" t="e">
        <f ca="1">IF(C860="",NA(),MATCH($B860&amp;$C860,'Smelter Look-up'!$J:$J,0))</f>
        <v>#N/A</v>
      </c>
      <c r="X860" s="191">
        <f ca="1" t="shared" si="67"/>
        <v>0</v>
      </c>
      <c r="AB860" s="235" t="str">
        <f ca="1" t="shared" si="69"/>
        <v/>
      </c>
      <c r="AC860" s="191" t="str">
        <f ca="1" t="shared" si="70"/>
        <v/>
      </c>
      <c r="AD860" s="191" t="str">
        <f ca="1" t="shared" si="71"/>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8"/>
        <v/>
      </c>
      <c r="T861" s="232" t="str">
        <f ca="1">IF(B861="","",IF(ISERROR(MATCH($J861,SorP!$B$1:$B$6261,0)),"",INDIRECT("'SorP'!$A$"&amp;MATCH($S861&amp;$J861,SorP!C:C,0))))</f>
        <v/>
      </c>
      <c r="U861" s="233"/>
      <c r="V861" s="234" t="e">
        <f ca="1">IF(C861="",NA(),MATCH($B861&amp;$C861,'Smelter Look-up'!$J:$J,0))</f>
        <v>#N/A</v>
      </c>
      <c r="X861" s="191">
        <f ca="1" t="shared" si="67"/>
        <v>0</v>
      </c>
      <c r="AB861" s="235" t="str">
        <f ca="1" t="shared" si="69"/>
        <v/>
      </c>
      <c r="AC861" s="191" t="str">
        <f ca="1" t="shared" si="70"/>
        <v/>
      </c>
      <c r="AD861" s="191" t="str">
        <f ca="1" t="shared" si="71"/>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8"/>
        <v/>
      </c>
      <c r="T862" s="232" t="str">
        <f ca="1">IF(B862="","",IF(ISERROR(MATCH($J862,SorP!$B$1:$B$6261,0)),"",INDIRECT("'SorP'!$A$"&amp;MATCH($S862&amp;$J862,SorP!C:C,0))))</f>
        <v/>
      </c>
      <c r="U862" s="233"/>
      <c r="V862" s="234" t="e">
        <f ca="1">IF(C862="",NA(),MATCH($B862&amp;$C862,'Smelter Look-up'!$J:$J,0))</f>
        <v>#N/A</v>
      </c>
      <c r="X862" s="191">
        <f ca="1" t="shared" si="67"/>
        <v>0</v>
      </c>
      <c r="AB862" s="235" t="str">
        <f ca="1" t="shared" si="69"/>
        <v/>
      </c>
      <c r="AC862" s="191" t="str">
        <f ca="1" t="shared" si="70"/>
        <v/>
      </c>
      <c r="AD862" s="191" t="str">
        <f ca="1" t="shared" si="71"/>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8"/>
        <v/>
      </c>
      <c r="T863" s="232" t="str">
        <f ca="1">IF(B863="","",IF(ISERROR(MATCH($J863,SorP!$B$1:$B$6261,0)),"",INDIRECT("'SorP'!$A$"&amp;MATCH($S863&amp;$J863,SorP!C:C,0))))</f>
        <v/>
      </c>
      <c r="U863" s="233"/>
      <c r="V863" s="234" t="e">
        <f ca="1">IF(C863="",NA(),MATCH($B863&amp;$C863,'Smelter Look-up'!$J:$J,0))</f>
        <v>#N/A</v>
      </c>
      <c r="X863" s="191">
        <f ca="1" t="shared" si="67"/>
        <v>0</v>
      </c>
      <c r="AB863" s="235" t="str">
        <f ca="1" t="shared" si="69"/>
        <v/>
      </c>
      <c r="AC863" s="191" t="str">
        <f ca="1" t="shared" si="70"/>
        <v/>
      </c>
      <c r="AD863" s="191" t="str">
        <f ca="1" t="shared" si="71"/>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8"/>
        <v/>
      </c>
      <c r="T864" s="232" t="str">
        <f ca="1">IF(B864="","",IF(ISERROR(MATCH($J864,SorP!$B$1:$B$6261,0)),"",INDIRECT("'SorP'!$A$"&amp;MATCH($S864&amp;$J864,SorP!C:C,0))))</f>
        <v/>
      </c>
      <c r="U864" s="233"/>
      <c r="V864" s="234" t="e">
        <f ca="1">IF(C864="",NA(),MATCH($B864&amp;$C864,'Smelter Look-up'!$J:$J,0))</f>
        <v>#N/A</v>
      </c>
      <c r="X864" s="191">
        <f ca="1" t="shared" si="67"/>
        <v>0</v>
      </c>
      <c r="AB864" s="235" t="str">
        <f ca="1" t="shared" si="69"/>
        <v/>
      </c>
      <c r="AC864" s="191" t="str">
        <f ca="1" t="shared" si="70"/>
        <v/>
      </c>
      <c r="AD864" s="191" t="str">
        <f ca="1" t="shared" si="71"/>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8"/>
        <v/>
      </c>
      <c r="T865" s="232" t="str">
        <f ca="1">IF(B865="","",IF(ISERROR(MATCH($J865,SorP!$B$1:$B$6261,0)),"",INDIRECT("'SorP'!$A$"&amp;MATCH($S865&amp;$J865,SorP!C:C,0))))</f>
        <v/>
      </c>
      <c r="U865" s="233"/>
      <c r="V865" s="234" t="e">
        <f ca="1">IF(C865="",NA(),MATCH($B865&amp;$C865,'Smelter Look-up'!$J:$J,0))</f>
        <v>#N/A</v>
      </c>
      <c r="X865" s="191">
        <f ca="1" t="shared" si="67"/>
        <v>0</v>
      </c>
      <c r="AB865" s="235" t="str">
        <f ca="1" t="shared" si="69"/>
        <v/>
      </c>
      <c r="AC865" s="191" t="str">
        <f ca="1" t="shared" si="70"/>
        <v/>
      </c>
      <c r="AD865" s="191" t="str">
        <f ca="1" t="shared" si="71"/>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8"/>
        <v/>
      </c>
      <c r="T866" s="232" t="str">
        <f ca="1">IF(B866="","",IF(ISERROR(MATCH($J866,SorP!$B$1:$B$6261,0)),"",INDIRECT("'SorP'!$A$"&amp;MATCH($S866&amp;$J866,SorP!C:C,0))))</f>
        <v/>
      </c>
      <c r="U866" s="233"/>
      <c r="V866" s="234" t="e">
        <f ca="1">IF(C866="",NA(),MATCH($B866&amp;$C866,'Smelter Look-up'!$J:$J,0))</f>
        <v>#N/A</v>
      </c>
      <c r="X866" s="191">
        <f ca="1" t="shared" si="67"/>
        <v>0</v>
      </c>
      <c r="AB866" s="235" t="str">
        <f ca="1" t="shared" si="69"/>
        <v/>
      </c>
      <c r="AC866" s="191" t="str">
        <f ca="1" t="shared" si="70"/>
        <v/>
      </c>
      <c r="AD866" s="191" t="str">
        <f ca="1" t="shared" si="71"/>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8"/>
        <v/>
      </c>
      <c r="T867" s="232" t="str">
        <f ca="1">IF(B867="","",IF(ISERROR(MATCH($J867,SorP!$B$1:$B$6261,0)),"",INDIRECT("'SorP'!$A$"&amp;MATCH($S867&amp;$J867,SorP!C:C,0))))</f>
        <v/>
      </c>
      <c r="U867" s="233"/>
      <c r="V867" s="234" t="e">
        <f ca="1">IF(C867="",NA(),MATCH($B867&amp;$C867,'Smelter Look-up'!$J:$J,0))</f>
        <v>#N/A</v>
      </c>
      <c r="X867" s="191">
        <f ca="1" t="shared" si="67"/>
        <v>0</v>
      </c>
      <c r="AB867" s="235" t="str">
        <f ca="1" t="shared" si="69"/>
        <v/>
      </c>
      <c r="AC867" s="191" t="str">
        <f ca="1" t="shared" si="70"/>
        <v/>
      </c>
      <c r="AD867" s="191" t="str">
        <f ca="1" t="shared" si="71"/>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8"/>
        <v/>
      </c>
      <c r="T868" s="232" t="str">
        <f ca="1">IF(B868="","",IF(ISERROR(MATCH($J868,SorP!$B$1:$B$6261,0)),"",INDIRECT("'SorP'!$A$"&amp;MATCH($S868&amp;$J868,SorP!C:C,0))))</f>
        <v/>
      </c>
      <c r="U868" s="233"/>
      <c r="V868" s="234" t="e">
        <f ca="1">IF(C868="",NA(),MATCH($B868&amp;$C868,'Smelter Look-up'!$J:$J,0))</f>
        <v>#N/A</v>
      </c>
      <c r="X868" s="191">
        <f ca="1" t="shared" si="67"/>
        <v>0</v>
      </c>
      <c r="AB868" s="235" t="str">
        <f ca="1" t="shared" si="69"/>
        <v/>
      </c>
      <c r="AC868" s="191" t="str">
        <f ca="1" t="shared" si="70"/>
        <v/>
      </c>
      <c r="AD868" s="191" t="str">
        <f ca="1" t="shared" si="71"/>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8"/>
        <v/>
      </c>
      <c r="T869" s="232" t="str">
        <f ca="1">IF(B869="","",IF(ISERROR(MATCH($J869,SorP!$B$1:$B$6261,0)),"",INDIRECT("'SorP'!$A$"&amp;MATCH($S869&amp;$J869,SorP!C:C,0))))</f>
        <v/>
      </c>
      <c r="U869" s="233"/>
      <c r="V869" s="234" t="e">
        <f ca="1">IF(C869="",NA(),MATCH($B869&amp;$C869,'Smelter Look-up'!$J:$J,0))</f>
        <v>#N/A</v>
      </c>
      <c r="X869" s="191">
        <f ca="1" t="shared" si="67"/>
        <v>0</v>
      </c>
      <c r="AB869" s="235" t="str">
        <f ca="1" t="shared" si="69"/>
        <v/>
      </c>
      <c r="AC869" s="191" t="str">
        <f ca="1" t="shared" si="70"/>
        <v/>
      </c>
      <c r="AD869" s="191" t="str">
        <f ca="1" t="shared" si="71"/>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8"/>
        <v/>
      </c>
      <c r="T870" s="232" t="str">
        <f ca="1">IF(B870="","",IF(ISERROR(MATCH($J870,SorP!$B$1:$B$6261,0)),"",INDIRECT("'SorP'!$A$"&amp;MATCH($S870&amp;$J870,SorP!C:C,0))))</f>
        <v/>
      </c>
      <c r="U870" s="233"/>
      <c r="V870" s="234" t="e">
        <f ca="1">IF(C870="",NA(),MATCH($B870&amp;$C870,'Smelter Look-up'!$J:$J,0))</f>
        <v>#N/A</v>
      </c>
      <c r="X870" s="191">
        <f ca="1" t="shared" si="67"/>
        <v>0</v>
      </c>
      <c r="AB870" s="235" t="str">
        <f ca="1" t="shared" si="69"/>
        <v/>
      </c>
      <c r="AC870" s="191" t="str">
        <f ca="1" t="shared" si="70"/>
        <v/>
      </c>
      <c r="AD870" s="191" t="str">
        <f ca="1" t="shared" si="71"/>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8"/>
        <v/>
      </c>
      <c r="T871" s="232" t="str">
        <f ca="1">IF(B871="","",IF(ISERROR(MATCH($J871,SorP!$B$1:$B$6261,0)),"",INDIRECT("'SorP'!$A$"&amp;MATCH($S871&amp;$J871,SorP!C:C,0))))</f>
        <v/>
      </c>
      <c r="U871" s="233"/>
      <c r="V871" s="234" t="e">
        <f ca="1">IF(C871="",NA(),MATCH($B871&amp;$C871,'Smelter Look-up'!$J:$J,0))</f>
        <v>#N/A</v>
      </c>
      <c r="X871" s="191">
        <f ca="1" t="shared" si="67"/>
        <v>0</v>
      </c>
      <c r="AB871" s="235" t="str">
        <f ca="1" t="shared" si="69"/>
        <v/>
      </c>
      <c r="AC871" s="191" t="str">
        <f ca="1" t="shared" si="70"/>
        <v/>
      </c>
      <c r="AD871" s="191" t="str">
        <f ca="1" t="shared" si="71"/>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8"/>
        <v/>
      </c>
      <c r="T872" s="232" t="str">
        <f ca="1">IF(B872="","",IF(ISERROR(MATCH($J872,SorP!$B$1:$B$6261,0)),"",INDIRECT("'SorP'!$A$"&amp;MATCH($S872&amp;$J872,SorP!C:C,0))))</f>
        <v/>
      </c>
      <c r="U872" s="233"/>
      <c r="V872" s="234" t="e">
        <f ca="1">IF(C872="",NA(),MATCH($B872&amp;$C872,'Smelter Look-up'!$J:$J,0))</f>
        <v>#N/A</v>
      </c>
      <c r="X872" s="191">
        <f ca="1" t="shared" si="67"/>
        <v>0</v>
      </c>
      <c r="AB872" s="235" t="str">
        <f ca="1" t="shared" si="69"/>
        <v/>
      </c>
      <c r="AC872" s="191" t="str">
        <f ca="1" t="shared" si="70"/>
        <v/>
      </c>
      <c r="AD872" s="191" t="str">
        <f ca="1" t="shared" si="71"/>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8"/>
        <v/>
      </c>
      <c r="T873" s="232" t="str">
        <f ca="1">IF(B873="","",IF(ISERROR(MATCH($J873,SorP!$B$1:$B$6261,0)),"",INDIRECT("'SorP'!$A$"&amp;MATCH($S873&amp;$J873,SorP!C:C,0))))</f>
        <v/>
      </c>
      <c r="U873" s="233"/>
      <c r="V873" s="234" t="e">
        <f ca="1">IF(C873="",NA(),MATCH($B873&amp;$C873,'Smelter Look-up'!$J:$J,0))</f>
        <v>#N/A</v>
      </c>
      <c r="X873" s="191">
        <f ca="1" t="shared" si="67"/>
        <v>0</v>
      </c>
      <c r="AB873" s="235" t="str">
        <f ca="1" t="shared" si="69"/>
        <v/>
      </c>
      <c r="AC873" s="191" t="str">
        <f ca="1" t="shared" si="70"/>
        <v/>
      </c>
      <c r="AD873" s="191" t="str">
        <f ca="1" t="shared" si="71"/>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8"/>
        <v/>
      </c>
      <c r="T874" s="232" t="str">
        <f ca="1">IF(B874="","",IF(ISERROR(MATCH($J874,SorP!$B$1:$B$6261,0)),"",INDIRECT("'SorP'!$A$"&amp;MATCH($S874&amp;$J874,SorP!C:C,0))))</f>
        <v/>
      </c>
      <c r="U874" s="233"/>
      <c r="V874" s="234" t="e">
        <f ca="1">IF(C874="",NA(),MATCH($B874&amp;$C874,'Smelter Look-up'!$J:$J,0))</f>
        <v>#N/A</v>
      </c>
      <c r="X874" s="191">
        <f ca="1" t="shared" si="67"/>
        <v>0</v>
      </c>
      <c r="AB874" s="235" t="str">
        <f ca="1" t="shared" si="69"/>
        <v/>
      </c>
      <c r="AC874" s="191" t="str">
        <f ca="1" t="shared" si="70"/>
        <v/>
      </c>
      <c r="AD874" s="191" t="str">
        <f ca="1" t="shared" si="71"/>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8"/>
        <v/>
      </c>
      <c r="T875" s="232" t="str">
        <f ca="1">IF(B875="","",IF(ISERROR(MATCH($J875,SorP!$B$1:$B$6261,0)),"",INDIRECT("'SorP'!$A$"&amp;MATCH($S875&amp;$J875,SorP!C:C,0))))</f>
        <v/>
      </c>
      <c r="U875" s="233"/>
      <c r="V875" s="234" t="e">
        <f ca="1">IF(C875="",NA(),MATCH($B875&amp;$C875,'Smelter Look-up'!$J:$J,0))</f>
        <v>#N/A</v>
      </c>
      <c r="X875" s="191">
        <f ca="1" t="shared" si="67"/>
        <v>0</v>
      </c>
      <c r="AB875" s="235" t="str">
        <f ca="1" t="shared" si="69"/>
        <v/>
      </c>
      <c r="AC875" s="191" t="str">
        <f ca="1" t="shared" si="70"/>
        <v/>
      </c>
      <c r="AD875" s="191" t="str">
        <f ca="1" t="shared" si="71"/>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8"/>
        <v/>
      </c>
      <c r="T876" s="232" t="str">
        <f ca="1">IF(B876="","",IF(ISERROR(MATCH($J876,SorP!$B$1:$B$6261,0)),"",INDIRECT("'SorP'!$A$"&amp;MATCH($S876&amp;$J876,SorP!C:C,0))))</f>
        <v/>
      </c>
      <c r="U876" s="233"/>
      <c r="V876" s="234" t="e">
        <f ca="1">IF(C876="",NA(),MATCH($B876&amp;$C876,'Smelter Look-up'!$J:$J,0))</f>
        <v>#N/A</v>
      </c>
      <c r="X876" s="191">
        <f ca="1" t="shared" si="67"/>
        <v>0</v>
      </c>
      <c r="AB876" s="235" t="str">
        <f ca="1" t="shared" si="69"/>
        <v/>
      </c>
      <c r="AC876" s="191" t="str">
        <f ca="1" t="shared" si="70"/>
        <v/>
      </c>
      <c r="AD876" s="191" t="str">
        <f ca="1" t="shared" si="71"/>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8"/>
        <v/>
      </c>
      <c r="T877" s="232" t="str">
        <f ca="1">IF(B877="","",IF(ISERROR(MATCH($J877,SorP!$B$1:$B$6261,0)),"",INDIRECT("'SorP'!$A$"&amp;MATCH($S877&amp;$J877,SorP!C:C,0))))</f>
        <v/>
      </c>
      <c r="U877" s="233"/>
      <c r="V877" s="234" t="e">
        <f ca="1">IF(C877="",NA(),MATCH($B877&amp;$C877,'Smelter Look-up'!$J:$J,0))</f>
        <v>#N/A</v>
      </c>
      <c r="X877" s="191">
        <f ca="1" t="shared" si="67"/>
        <v>0</v>
      </c>
      <c r="AB877" s="235" t="str">
        <f ca="1" t="shared" si="69"/>
        <v/>
      </c>
      <c r="AC877" s="191" t="str">
        <f ca="1" t="shared" si="70"/>
        <v/>
      </c>
      <c r="AD877" s="191" t="str">
        <f ca="1" t="shared" si="71"/>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8"/>
        <v/>
      </c>
      <c r="T878" s="232" t="str">
        <f ca="1">IF(B878="","",IF(ISERROR(MATCH($J878,SorP!$B$1:$B$6261,0)),"",INDIRECT("'SorP'!$A$"&amp;MATCH($S878&amp;$J878,SorP!C:C,0))))</f>
        <v/>
      </c>
      <c r="U878" s="233"/>
      <c r="V878" s="234" t="e">
        <f ca="1">IF(C878="",NA(),MATCH($B878&amp;$C878,'Smelter Look-up'!$J:$J,0))</f>
        <v>#N/A</v>
      </c>
      <c r="X878" s="191">
        <f ca="1" t="shared" si="67"/>
        <v>0</v>
      </c>
      <c r="AB878" s="235" t="str">
        <f ca="1" t="shared" si="69"/>
        <v/>
      </c>
      <c r="AC878" s="191" t="str">
        <f ca="1" t="shared" si="70"/>
        <v/>
      </c>
      <c r="AD878" s="191" t="str">
        <f ca="1" t="shared" si="71"/>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8"/>
        <v/>
      </c>
      <c r="T879" s="232" t="str">
        <f ca="1">IF(B879="","",IF(ISERROR(MATCH($J879,SorP!$B$1:$B$6261,0)),"",INDIRECT("'SorP'!$A$"&amp;MATCH($S879&amp;$J879,SorP!C:C,0))))</f>
        <v/>
      </c>
      <c r="U879" s="233"/>
      <c r="V879" s="234" t="e">
        <f ca="1">IF(C879="",NA(),MATCH($B879&amp;$C879,'Smelter Look-up'!$J:$J,0))</f>
        <v>#N/A</v>
      </c>
      <c r="X879" s="191">
        <f ca="1" t="shared" si="67"/>
        <v>0</v>
      </c>
      <c r="AB879" s="235" t="str">
        <f ca="1" t="shared" si="69"/>
        <v/>
      </c>
      <c r="AC879" s="191" t="str">
        <f ca="1" t="shared" si="70"/>
        <v/>
      </c>
      <c r="AD879" s="191" t="str">
        <f ca="1" t="shared" si="71"/>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8"/>
        <v/>
      </c>
      <c r="T880" s="232" t="str">
        <f ca="1">IF(B880="","",IF(ISERROR(MATCH($J880,SorP!$B$1:$B$6261,0)),"",INDIRECT("'SorP'!$A$"&amp;MATCH($S880&amp;$J880,SorP!C:C,0))))</f>
        <v/>
      </c>
      <c r="U880" s="233"/>
      <c r="V880" s="234" t="e">
        <f ca="1">IF(C880="",NA(),MATCH($B880&amp;$C880,'Smelter Look-up'!$J:$J,0))</f>
        <v>#N/A</v>
      </c>
      <c r="X880" s="191">
        <f ca="1" t="shared" si="67"/>
        <v>0</v>
      </c>
      <c r="AB880" s="235" t="str">
        <f ca="1" t="shared" si="69"/>
        <v/>
      </c>
      <c r="AC880" s="191" t="str">
        <f ca="1" t="shared" si="70"/>
        <v/>
      </c>
      <c r="AD880" s="191" t="str">
        <f ca="1" t="shared" si="71"/>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8"/>
        <v/>
      </c>
      <c r="T881" s="232" t="str">
        <f ca="1">IF(B881="","",IF(ISERROR(MATCH($J881,SorP!$B$1:$B$6261,0)),"",INDIRECT("'SorP'!$A$"&amp;MATCH($S881&amp;$J881,SorP!C:C,0))))</f>
        <v/>
      </c>
      <c r="U881" s="233"/>
      <c r="V881" s="234" t="e">
        <f ca="1">IF(C881="",NA(),MATCH($B881&amp;$C881,'Smelter Look-up'!$J:$J,0))</f>
        <v>#N/A</v>
      </c>
      <c r="X881" s="191">
        <f ca="1" t="shared" si="67"/>
        <v>0</v>
      </c>
      <c r="AB881" s="235" t="str">
        <f ca="1" t="shared" si="69"/>
        <v/>
      </c>
      <c r="AC881" s="191" t="str">
        <f ca="1" t="shared" si="70"/>
        <v/>
      </c>
      <c r="AD881" s="191" t="str">
        <f ca="1" t="shared" si="71"/>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8"/>
        <v/>
      </c>
      <c r="T882" s="232" t="str">
        <f ca="1">IF(B882="","",IF(ISERROR(MATCH($J882,SorP!$B$1:$B$6261,0)),"",INDIRECT("'SorP'!$A$"&amp;MATCH($S882&amp;$J882,SorP!C:C,0))))</f>
        <v/>
      </c>
      <c r="U882" s="233"/>
      <c r="V882" s="234" t="e">
        <f ca="1">IF(C882="",NA(),MATCH($B882&amp;$C882,'Smelter Look-up'!$J:$J,0))</f>
        <v>#N/A</v>
      </c>
      <c r="X882" s="191">
        <f ca="1" t="shared" si="67"/>
        <v>0</v>
      </c>
      <c r="AB882" s="235" t="str">
        <f ca="1" t="shared" si="69"/>
        <v/>
      </c>
      <c r="AC882" s="191" t="str">
        <f ca="1" t="shared" si="70"/>
        <v/>
      </c>
      <c r="AD882" s="191" t="str">
        <f ca="1" t="shared" si="71"/>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8"/>
        <v/>
      </c>
      <c r="T883" s="232" t="str">
        <f ca="1">IF(B883="","",IF(ISERROR(MATCH($J883,SorP!$B$1:$B$6261,0)),"",INDIRECT("'SorP'!$A$"&amp;MATCH($S883&amp;$J883,SorP!C:C,0))))</f>
        <v/>
      </c>
      <c r="U883" s="233"/>
      <c r="V883" s="234" t="e">
        <f ca="1">IF(C883="",NA(),MATCH($B883&amp;$C883,'Smelter Look-up'!$J:$J,0))</f>
        <v>#N/A</v>
      </c>
      <c r="X883" s="191">
        <f ca="1" t="shared" si="67"/>
        <v>0</v>
      </c>
      <c r="AB883" s="235" t="str">
        <f ca="1" t="shared" si="69"/>
        <v/>
      </c>
      <c r="AC883" s="191" t="str">
        <f ca="1" t="shared" si="70"/>
        <v/>
      </c>
      <c r="AD883" s="191" t="str">
        <f ca="1" t="shared" si="71"/>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8"/>
        <v/>
      </c>
      <c r="T884" s="232" t="str">
        <f ca="1">IF(B884="","",IF(ISERROR(MATCH($J884,SorP!$B$1:$B$6261,0)),"",INDIRECT("'SorP'!$A$"&amp;MATCH($S884&amp;$J884,SorP!C:C,0))))</f>
        <v/>
      </c>
      <c r="U884" s="233"/>
      <c r="V884" s="234" t="e">
        <f ca="1">IF(C884="",NA(),MATCH($B884&amp;$C884,'Smelter Look-up'!$J:$J,0))</f>
        <v>#N/A</v>
      </c>
      <c r="X884" s="191">
        <f ca="1" t="shared" si="67"/>
        <v>0</v>
      </c>
      <c r="AB884" s="235" t="str">
        <f ca="1" t="shared" si="69"/>
        <v/>
      </c>
      <c r="AC884" s="191" t="str">
        <f ca="1" t="shared" si="70"/>
        <v/>
      </c>
      <c r="AD884" s="191" t="str">
        <f ca="1" t="shared" si="71"/>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8"/>
        <v/>
      </c>
      <c r="T885" s="232" t="str">
        <f ca="1">IF(B885="","",IF(ISERROR(MATCH($J885,SorP!$B$1:$B$6261,0)),"",INDIRECT("'SorP'!$A$"&amp;MATCH($S885&amp;$J885,SorP!C:C,0))))</f>
        <v/>
      </c>
      <c r="U885" s="233"/>
      <c r="V885" s="234" t="e">
        <f ca="1">IF(C885="",NA(),MATCH($B885&amp;$C885,'Smelter Look-up'!$J:$J,0))</f>
        <v>#N/A</v>
      </c>
      <c r="X885" s="191">
        <f ca="1" t="shared" si="67"/>
        <v>0</v>
      </c>
      <c r="AB885" s="235" t="str">
        <f ca="1" t="shared" si="69"/>
        <v/>
      </c>
      <c r="AC885" s="191" t="str">
        <f ca="1" t="shared" si="70"/>
        <v/>
      </c>
      <c r="AD885" s="191" t="str">
        <f ca="1" t="shared" si="71"/>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8"/>
        <v/>
      </c>
      <c r="T886" s="232" t="str">
        <f ca="1">IF(B886="","",IF(ISERROR(MATCH($J886,SorP!$B$1:$B$6261,0)),"",INDIRECT("'SorP'!$A$"&amp;MATCH($S886&amp;$J886,SorP!C:C,0))))</f>
        <v/>
      </c>
      <c r="U886" s="233"/>
      <c r="V886" s="234" t="e">
        <f ca="1">IF(C886="",NA(),MATCH($B886&amp;$C886,'Smelter Look-up'!$J:$J,0))</f>
        <v>#N/A</v>
      </c>
      <c r="X886" s="191">
        <f ca="1" t="shared" si="67"/>
        <v>0</v>
      </c>
      <c r="AB886" s="235" t="str">
        <f ca="1" t="shared" si="69"/>
        <v/>
      </c>
      <c r="AC886" s="191" t="str">
        <f ca="1" t="shared" si="70"/>
        <v/>
      </c>
      <c r="AD886" s="191" t="str">
        <f ca="1" t="shared" si="71"/>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8"/>
        <v/>
      </c>
      <c r="T887" s="232" t="str">
        <f ca="1">IF(B887="","",IF(ISERROR(MATCH($J887,SorP!$B$1:$B$6261,0)),"",INDIRECT("'SorP'!$A$"&amp;MATCH($S887&amp;$J887,SorP!C:C,0))))</f>
        <v/>
      </c>
      <c r="U887" s="233"/>
      <c r="V887" s="234" t="e">
        <f ca="1">IF(C887="",NA(),MATCH($B887&amp;$C887,'Smelter Look-up'!$J:$J,0))</f>
        <v>#N/A</v>
      </c>
      <c r="X887" s="191">
        <f ca="1" t="shared" si="67"/>
        <v>0</v>
      </c>
      <c r="AB887" s="235" t="str">
        <f ca="1" t="shared" si="69"/>
        <v/>
      </c>
      <c r="AC887" s="191" t="str">
        <f ca="1" t="shared" si="70"/>
        <v/>
      </c>
      <c r="AD887" s="191" t="str">
        <f ca="1" t="shared" si="71"/>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8"/>
        <v/>
      </c>
      <c r="T888" s="232" t="str">
        <f ca="1">IF(B888="","",IF(ISERROR(MATCH($J888,SorP!$B$1:$B$6261,0)),"",INDIRECT("'SorP'!$A$"&amp;MATCH($S888&amp;$J888,SorP!C:C,0))))</f>
        <v/>
      </c>
      <c r="U888" s="233"/>
      <c r="V888" s="234" t="e">
        <f ca="1">IF(C888="",NA(),MATCH($B888&amp;$C888,'Smelter Look-up'!$J:$J,0))</f>
        <v>#N/A</v>
      </c>
      <c r="X888" s="191">
        <f ca="1" t="shared" si="67"/>
        <v>0</v>
      </c>
      <c r="AB888" s="235" t="str">
        <f ca="1" t="shared" si="69"/>
        <v/>
      </c>
      <c r="AC888" s="191" t="str">
        <f ca="1" t="shared" si="70"/>
        <v/>
      </c>
      <c r="AD888" s="191" t="str">
        <f ca="1" t="shared" si="71"/>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8"/>
        <v/>
      </c>
      <c r="T889" s="232" t="str">
        <f ca="1">IF(B889="","",IF(ISERROR(MATCH($J889,SorP!$B$1:$B$6261,0)),"",INDIRECT("'SorP'!$A$"&amp;MATCH($S889&amp;$J889,SorP!C:C,0))))</f>
        <v/>
      </c>
      <c r="U889" s="233"/>
      <c r="V889" s="234" t="e">
        <f ca="1">IF(C889="",NA(),MATCH($B889&amp;$C889,'Smelter Look-up'!$J:$J,0))</f>
        <v>#N/A</v>
      </c>
      <c r="X889" s="191">
        <f ca="1" t="shared" si="67"/>
        <v>0</v>
      </c>
      <c r="AB889" s="235" t="str">
        <f ca="1" t="shared" si="69"/>
        <v/>
      </c>
      <c r="AC889" s="191" t="str">
        <f ca="1" t="shared" si="70"/>
        <v/>
      </c>
      <c r="AD889" s="191" t="str">
        <f ca="1" t="shared" si="71"/>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8"/>
        <v/>
      </c>
      <c r="T890" s="232" t="str">
        <f ca="1">IF(B890="","",IF(ISERROR(MATCH($J890,SorP!$B$1:$B$6261,0)),"",INDIRECT("'SorP'!$A$"&amp;MATCH($S890&amp;$J890,SorP!C:C,0))))</f>
        <v/>
      </c>
      <c r="U890" s="233"/>
      <c r="V890" s="234" t="e">
        <f ca="1">IF(C890="",NA(),MATCH($B890&amp;$C890,'Smelter Look-up'!$J:$J,0))</f>
        <v>#N/A</v>
      </c>
      <c r="X890" s="191">
        <f ca="1" t="shared" si="67"/>
        <v>0</v>
      </c>
      <c r="AB890" s="235" t="str">
        <f ca="1" t="shared" si="69"/>
        <v/>
      </c>
      <c r="AC890" s="191" t="str">
        <f ca="1" t="shared" si="70"/>
        <v/>
      </c>
      <c r="AD890" s="191" t="str">
        <f ca="1" t="shared" si="71"/>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8"/>
        <v/>
      </c>
      <c r="T891" s="232" t="str">
        <f ca="1">IF(B891="","",IF(ISERROR(MATCH($J891,SorP!$B$1:$B$6261,0)),"",INDIRECT("'SorP'!$A$"&amp;MATCH($S891&amp;$J891,SorP!C:C,0))))</f>
        <v/>
      </c>
      <c r="U891" s="233"/>
      <c r="V891" s="234" t="e">
        <f ca="1">IF(C891="",NA(),MATCH($B891&amp;$C891,'Smelter Look-up'!$J:$J,0))</f>
        <v>#N/A</v>
      </c>
      <c r="X891" s="191">
        <f ca="1" t="shared" si="67"/>
        <v>0</v>
      </c>
      <c r="AB891" s="235" t="str">
        <f ca="1" t="shared" si="69"/>
        <v/>
      </c>
      <c r="AC891" s="191" t="str">
        <f ca="1" t="shared" si="70"/>
        <v/>
      </c>
      <c r="AD891" s="191" t="str">
        <f ca="1" t="shared" si="71"/>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si="68"/>
        <v/>
      </c>
      <c r="T892" s="232" t="str">
        <f ca="1">IF(B892="","",IF(ISERROR(MATCH($J892,SorP!$B$1:$B$6261,0)),"",INDIRECT("'SorP'!$A$"&amp;MATCH($S892&amp;$J892,SorP!C:C,0))))</f>
        <v/>
      </c>
      <c r="U892" s="233"/>
      <c r="V892" s="234" t="e">
        <f ca="1">IF(C892="",NA(),MATCH($B892&amp;$C892,'Smelter Look-up'!$J:$J,0))</f>
        <v>#N/A</v>
      </c>
      <c r="X892" s="191">
        <f ca="1" t="shared" si="67"/>
        <v>0</v>
      </c>
      <c r="AB892" s="235" t="str">
        <f ca="1" t="shared" si="69"/>
        <v/>
      </c>
      <c r="AC892" s="191" t="str">
        <f ca="1" t="shared" si="70"/>
        <v/>
      </c>
      <c r="AD892" s="191" t="str">
        <f ca="1" t="shared" si="71"/>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68"/>
        <v/>
      </c>
      <c r="T893" s="232" t="str">
        <f ca="1">IF(B893="","",IF(ISERROR(MATCH($J893,SorP!$B$1:$B$6261,0)),"",INDIRECT("'SorP'!$A$"&amp;MATCH($S893&amp;$J893,SorP!C:C,0))))</f>
        <v/>
      </c>
      <c r="U893" s="233"/>
      <c r="V893" s="234" t="e">
        <f ca="1">IF(C893="",NA(),MATCH($B893&amp;$C893,'Smelter Look-up'!$J:$J,0))</f>
        <v>#N/A</v>
      </c>
      <c r="X893" s="191">
        <f ca="1" t="shared" ref="X893:X956" si="72">IF(AND(C893="Smelter not listed",OR(LEN(D893)=0,LEN(E893)=0)),1,0)</f>
        <v>0</v>
      </c>
      <c r="AB893" s="235" t="str">
        <f ca="1" t="shared" si="69"/>
        <v/>
      </c>
      <c r="AC893" s="191" t="str">
        <f ca="1" t="shared" si="70"/>
        <v/>
      </c>
      <c r="AD893" s="191" t="str">
        <f ca="1" t="shared" si="71"/>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ref="S894:S957" si="73">IF(B894="","",IF(ISERROR(MATCH($E894,CL,0)),"Unknown",INDIRECT("'C'!$A$"&amp;MATCH($E894,CL,0)+1)))</f>
        <v/>
      </c>
      <c r="T894" s="232" t="str">
        <f ca="1">IF(B894="","",IF(ISERROR(MATCH($J894,SorP!$B$1:$B$6261,0)),"",INDIRECT("'SorP'!$A$"&amp;MATCH($S894&amp;$J894,SorP!C:C,0))))</f>
        <v/>
      </c>
      <c r="U894" s="233"/>
      <c r="V894" s="234" t="e">
        <f ca="1">IF(C894="",NA(),MATCH($B894&amp;$C894,'Smelter Look-up'!$J:$J,0))</f>
        <v>#N/A</v>
      </c>
      <c r="X894" s="191">
        <f ca="1" t="shared" si="72"/>
        <v>0</v>
      </c>
      <c r="AB894" s="235" t="str">
        <f ca="1" t="shared" si="69"/>
        <v/>
      </c>
      <c r="AC894" s="191" t="str">
        <f ca="1" t="shared" si="70"/>
        <v/>
      </c>
      <c r="AD894" s="191" t="str">
        <f ca="1" t="shared" si="71"/>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3"/>
        <v/>
      </c>
      <c r="T895" s="232" t="str">
        <f ca="1">IF(B895="","",IF(ISERROR(MATCH($J895,SorP!$B$1:$B$6261,0)),"",INDIRECT("'SorP'!$A$"&amp;MATCH($S895&amp;$J895,SorP!C:C,0))))</f>
        <v/>
      </c>
      <c r="U895" s="233"/>
      <c r="V895" s="234" t="e">
        <f ca="1">IF(C895="",NA(),MATCH($B895&amp;$C895,'Smelter Look-up'!$J:$J,0))</f>
        <v>#N/A</v>
      </c>
      <c r="X895" s="191">
        <f ca="1" t="shared" si="72"/>
        <v>0</v>
      </c>
      <c r="AB895" s="235" t="str">
        <f ca="1" t="shared" si="69"/>
        <v/>
      </c>
      <c r="AC895" s="191" t="str">
        <f ca="1" t="shared" si="70"/>
        <v/>
      </c>
      <c r="AD895" s="191" t="str">
        <f ca="1" t="shared" si="71"/>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3"/>
        <v/>
      </c>
      <c r="T896" s="232" t="str">
        <f ca="1">IF(B896="","",IF(ISERROR(MATCH($J896,SorP!$B$1:$B$6261,0)),"",INDIRECT("'SorP'!$A$"&amp;MATCH($S896&amp;$J896,SorP!C:C,0))))</f>
        <v/>
      </c>
      <c r="U896" s="233"/>
      <c r="V896" s="234" t="e">
        <f ca="1">IF(C896="",NA(),MATCH($B896&amp;$C896,'Smelter Look-up'!$J:$J,0))</f>
        <v>#N/A</v>
      </c>
      <c r="X896" s="191">
        <f ca="1" t="shared" si="72"/>
        <v>0</v>
      </c>
      <c r="AB896" s="235" t="str">
        <f ca="1" t="shared" si="69"/>
        <v/>
      </c>
      <c r="AC896" s="191" t="str">
        <f ca="1" t="shared" si="70"/>
        <v/>
      </c>
      <c r="AD896" s="191" t="str">
        <f ca="1" t="shared" si="71"/>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3"/>
        <v/>
      </c>
      <c r="T897" s="232" t="str">
        <f ca="1">IF(B897="","",IF(ISERROR(MATCH($J897,SorP!$B$1:$B$6261,0)),"",INDIRECT("'SorP'!$A$"&amp;MATCH($S897&amp;$J897,SorP!C:C,0))))</f>
        <v/>
      </c>
      <c r="U897" s="233"/>
      <c r="V897" s="234" t="e">
        <f ca="1">IF(C897="",NA(),MATCH($B897&amp;$C897,'Smelter Look-up'!$J:$J,0))</f>
        <v>#N/A</v>
      </c>
      <c r="X897" s="191">
        <f ca="1" t="shared" si="72"/>
        <v>0</v>
      </c>
      <c r="AB897" s="235" t="str">
        <f ca="1" t="shared" si="69"/>
        <v/>
      </c>
      <c r="AC897" s="191" t="str">
        <f ca="1" t="shared" si="70"/>
        <v/>
      </c>
      <c r="AD897" s="191" t="str">
        <f ca="1" t="shared" si="71"/>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3"/>
        <v/>
      </c>
      <c r="T898" s="232" t="str">
        <f ca="1">IF(B898="","",IF(ISERROR(MATCH($J898,SorP!$B$1:$B$6261,0)),"",INDIRECT("'SorP'!$A$"&amp;MATCH($S898&amp;$J898,SorP!C:C,0))))</f>
        <v/>
      </c>
      <c r="U898" s="233"/>
      <c r="V898" s="234" t="e">
        <f ca="1">IF(C898="",NA(),MATCH($B898&amp;$C898,'Smelter Look-up'!$J:$J,0))</f>
        <v>#N/A</v>
      </c>
      <c r="X898" s="191">
        <f ca="1" t="shared" si="72"/>
        <v>0</v>
      </c>
      <c r="AB898" s="235" t="str">
        <f ca="1" t="shared" si="69"/>
        <v/>
      </c>
      <c r="AC898" s="191" t="str">
        <f ca="1" t="shared" si="70"/>
        <v/>
      </c>
      <c r="AD898" s="191" t="str">
        <f ca="1" t="shared" si="71"/>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3"/>
        <v/>
      </c>
      <c r="T899" s="232" t="str">
        <f ca="1">IF(B899="","",IF(ISERROR(MATCH($J899,SorP!$B$1:$B$6261,0)),"",INDIRECT("'SorP'!$A$"&amp;MATCH($S899&amp;$J899,SorP!C:C,0))))</f>
        <v/>
      </c>
      <c r="U899" s="233"/>
      <c r="V899" s="234" t="e">
        <f ca="1">IF(C899="",NA(),MATCH($B899&amp;$C899,'Smelter Look-up'!$J:$J,0))</f>
        <v>#N/A</v>
      </c>
      <c r="X899" s="191">
        <f ca="1" t="shared" si="72"/>
        <v>0</v>
      </c>
      <c r="AB899" s="235" t="str">
        <f ca="1" t="shared" si="69"/>
        <v/>
      </c>
      <c r="AC899" s="191" t="str">
        <f ca="1" t="shared" si="70"/>
        <v/>
      </c>
      <c r="AD899" s="191" t="str">
        <f ca="1" t="shared" si="71"/>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3"/>
        <v/>
      </c>
      <c r="T900" s="232" t="str">
        <f ca="1">IF(B900="","",IF(ISERROR(MATCH($J900,SorP!$B$1:$B$6261,0)),"",INDIRECT("'SorP'!$A$"&amp;MATCH($S900&amp;$J900,SorP!C:C,0))))</f>
        <v/>
      </c>
      <c r="U900" s="233"/>
      <c r="V900" s="234" t="e">
        <f ca="1">IF(C900="",NA(),MATCH($B900&amp;$C900,'Smelter Look-up'!$J:$J,0))</f>
        <v>#N/A</v>
      </c>
      <c r="X900" s="191">
        <f ca="1" t="shared" si="72"/>
        <v>0</v>
      </c>
      <c r="AB900" s="235" t="str">
        <f ca="1" t="shared" ref="AB900:AB963" si="74">IF(C900="","",B900)</f>
        <v/>
      </c>
      <c r="AC900" s="191" t="str">
        <f ca="1" t="shared" ref="AC900:AC963" si="75">B900</f>
        <v/>
      </c>
      <c r="AD900" s="191" t="str">
        <f ca="1" t="shared" ref="AD900:AD963" si="76">IF(C900="Smelter not listed",D900,C900)</f>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3"/>
        <v/>
      </c>
      <c r="T901" s="232" t="str">
        <f ca="1">IF(B901="","",IF(ISERROR(MATCH($J901,SorP!$B$1:$B$6261,0)),"",INDIRECT("'SorP'!$A$"&amp;MATCH($S901&amp;$J901,SorP!C:C,0))))</f>
        <v/>
      </c>
      <c r="U901" s="233"/>
      <c r="V901" s="234" t="e">
        <f ca="1">IF(C901="",NA(),MATCH($B901&amp;$C901,'Smelter Look-up'!$J:$J,0))</f>
        <v>#N/A</v>
      </c>
      <c r="X901" s="191">
        <f ca="1" t="shared" si="72"/>
        <v>0</v>
      </c>
      <c r="AB901" s="235" t="str">
        <f ca="1" t="shared" si="74"/>
        <v/>
      </c>
      <c r="AC901" s="191" t="str">
        <f ca="1" t="shared" si="75"/>
        <v/>
      </c>
      <c r="AD901" s="191" t="str">
        <f ca="1" t="shared" si="76"/>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3"/>
        <v/>
      </c>
      <c r="T902" s="232" t="str">
        <f ca="1">IF(B902="","",IF(ISERROR(MATCH($J902,SorP!$B$1:$B$6261,0)),"",INDIRECT("'SorP'!$A$"&amp;MATCH($S902&amp;$J902,SorP!C:C,0))))</f>
        <v/>
      </c>
      <c r="U902" s="233"/>
      <c r="V902" s="234" t="e">
        <f ca="1">IF(C902="",NA(),MATCH($B902&amp;$C902,'Smelter Look-up'!$J:$J,0))</f>
        <v>#N/A</v>
      </c>
      <c r="X902" s="191">
        <f ca="1" t="shared" si="72"/>
        <v>0</v>
      </c>
      <c r="AB902" s="235" t="str">
        <f ca="1" t="shared" si="74"/>
        <v/>
      </c>
      <c r="AC902" s="191" t="str">
        <f ca="1" t="shared" si="75"/>
        <v/>
      </c>
      <c r="AD902" s="191" t="str">
        <f ca="1" t="shared" si="76"/>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3"/>
        <v/>
      </c>
      <c r="T903" s="232" t="str">
        <f ca="1">IF(B903="","",IF(ISERROR(MATCH($J903,SorP!$B$1:$B$6261,0)),"",INDIRECT("'SorP'!$A$"&amp;MATCH($S903&amp;$J903,SorP!C:C,0))))</f>
        <v/>
      </c>
      <c r="U903" s="233"/>
      <c r="V903" s="234" t="e">
        <f ca="1">IF(C903="",NA(),MATCH($B903&amp;$C903,'Smelter Look-up'!$J:$J,0))</f>
        <v>#N/A</v>
      </c>
      <c r="X903" s="191">
        <f ca="1" t="shared" si="72"/>
        <v>0</v>
      </c>
      <c r="AB903" s="235" t="str">
        <f ca="1" t="shared" si="74"/>
        <v/>
      </c>
      <c r="AC903" s="191" t="str">
        <f ca="1" t="shared" si="75"/>
        <v/>
      </c>
      <c r="AD903" s="191" t="str">
        <f ca="1" t="shared" si="76"/>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3"/>
        <v/>
      </c>
      <c r="T904" s="232" t="str">
        <f ca="1">IF(B904="","",IF(ISERROR(MATCH($J904,SorP!$B$1:$B$6261,0)),"",INDIRECT("'SorP'!$A$"&amp;MATCH($S904&amp;$J904,SorP!C:C,0))))</f>
        <v/>
      </c>
      <c r="U904" s="233"/>
      <c r="V904" s="234" t="e">
        <f ca="1">IF(C904="",NA(),MATCH($B904&amp;$C904,'Smelter Look-up'!$J:$J,0))</f>
        <v>#N/A</v>
      </c>
      <c r="X904" s="191">
        <f ca="1" t="shared" si="72"/>
        <v>0</v>
      </c>
      <c r="AB904" s="235" t="str">
        <f ca="1" t="shared" si="74"/>
        <v/>
      </c>
      <c r="AC904" s="191" t="str">
        <f ca="1" t="shared" si="75"/>
        <v/>
      </c>
      <c r="AD904" s="191" t="str">
        <f ca="1" t="shared" si="76"/>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3"/>
        <v/>
      </c>
      <c r="T905" s="232" t="str">
        <f ca="1">IF(B905="","",IF(ISERROR(MATCH($J905,SorP!$B$1:$B$6261,0)),"",INDIRECT("'SorP'!$A$"&amp;MATCH($S905&amp;$J905,SorP!C:C,0))))</f>
        <v/>
      </c>
      <c r="U905" s="233"/>
      <c r="V905" s="234" t="e">
        <f ca="1">IF(C905="",NA(),MATCH($B905&amp;$C905,'Smelter Look-up'!$J:$J,0))</f>
        <v>#N/A</v>
      </c>
      <c r="X905" s="191">
        <f ca="1" t="shared" si="72"/>
        <v>0</v>
      </c>
      <c r="AB905" s="235" t="str">
        <f ca="1" t="shared" si="74"/>
        <v/>
      </c>
      <c r="AC905" s="191" t="str">
        <f ca="1" t="shared" si="75"/>
        <v/>
      </c>
      <c r="AD905" s="191" t="str">
        <f ca="1" t="shared" si="76"/>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3"/>
        <v/>
      </c>
      <c r="T906" s="232" t="str">
        <f ca="1">IF(B906="","",IF(ISERROR(MATCH($J906,SorP!$B$1:$B$6261,0)),"",INDIRECT("'SorP'!$A$"&amp;MATCH($S906&amp;$J906,SorP!C:C,0))))</f>
        <v/>
      </c>
      <c r="U906" s="233"/>
      <c r="V906" s="234" t="e">
        <f ca="1">IF(C906="",NA(),MATCH($B906&amp;$C906,'Smelter Look-up'!$J:$J,0))</f>
        <v>#N/A</v>
      </c>
      <c r="X906" s="191">
        <f ca="1" t="shared" si="72"/>
        <v>0</v>
      </c>
      <c r="AB906" s="235" t="str">
        <f ca="1" t="shared" si="74"/>
        <v/>
      </c>
      <c r="AC906" s="191" t="str">
        <f ca="1" t="shared" si="75"/>
        <v/>
      </c>
      <c r="AD906" s="191" t="str">
        <f ca="1" t="shared" si="76"/>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3"/>
        <v/>
      </c>
      <c r="T907" s="232" t="str">
        <f ca="1">IF(B907="","",IF(ISERROR(MATCH($J907,SorP!$B$1:$B$6261,0)),"",INDIRECT("'SorP'!$A$"&amp;MATCH($S907&amp;$J907,SorP!C:C,0))))</f>
        <v/>
      </c>
      <c r="U907" s="233"/>
      <c r="V907" s="234" t="e">
        <f ca="1">IF(C907="",NA(),MATCH($B907&amp;$C907,'Smelter Look-up'!$J:$J,0))</f>
        <v>#N/A</v>
      </c>
      <c r="X907" s="191">
        <f ca="1" t="shared" si="72"/>
        <v>0</v>
      </c>
      <c r="AB907" s="235" t="str">
        <f ca="1" t="shared" si="74"/>
        <v/>
      </c>
      <c r="AC907" s="191" t="str">
        <f ca="1" t="shared" si="75"/>
        <v/>
      </c>
      <c r="AD907" s="191" t="str">
        <f ca="1" t="shared" si="76"/>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3"/>
        <v/>
      </c>
      <c r="T908" s="232" t="str">
        <f ca="1">IF(B908="","",IF(ISERROR(MATCH($J908,SorP!$B$1:$B$6261,0)),"",INDIRECT("'SorP'!$A$"&amp;MATCH($S908&amp;$J908,SorP!C:C,0))))</f>
        <v/>
      </c>
      <c r="U908" s="233"/>
      <c r="V908" s="234" t="e">
        <f ca="1">IF(C908="",NA(),MATCH($B908&amp;$C908,'Smelter Look-up'!$J:$J,0))</f>
        <v>#N/A</v>
      </c>
      <c r="X908" s="191">
        <f ca="1" t="shared" si="72"/>
        <v>0</v>
      </c>
      <c r="AB908" s="235" t="str">
        <f ca="1" t="shared" si="74"/>
        <v/>
      </c>
      <c r="AC908" s="191" t="str">
        <f ca="1" t="shared" si="75"/>
        <v/>
      </c>
      <c r="AD908" s="191" t="str">
        <f ca="1" t="shared" si="76"/>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3"/>
        <v/>
      </c>
      <c r="T909" s="232" t="str">
        <f ca="1">IF(B909="","",IF(ISERROR(MATCH($J909,SorP!$B$1:$B$6261,0)),"",INDIRECT("'SorP'!$A$"&amp;MATCH($S909&amp;$J909,SorP!C:C,0))))</f>
        <v/>
      </c>
      <c r="U909" s="233"/>
      <c r="V909" s="234" t="e">
        <f ca="1">IF(C909="",NA(),MATCH($B909&amp;$C909,'Smelter Look-up'!$J:$J,0))</f>
        <v>#N/A</v>
      </c>
      <c r="X909" s="191">
        <f ca="1" t="shared" si="72"/>
        <v>0</v>
      </c>
      <c r="AB909" s="235" t="str">
        <f ca="1" t="shared" si="74"/>
        <v/>
      </c>
      <c r="AC909" s="191" t="str">
        <f ca="1" t="shared" si="75"/>
        <v/>
      </c>
      <c r="AD909" s="191" t="str">
        <f ca="1" t="shared" si="76"/>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3"/>
        <v/>
      </c>
      <c r="T910" s="232" t="str">
        <f ca="1">IF(B910="","",IF(ISERROR(MATCH($J910,SorP!$B$1:$B$6261,0)),"",INDIRECT("'SorP'!$A$"&amp;MATCH($S910&amp;$J910,SorP!C:C,0))))</f>
        <v/>
      </c>
      <c r="U910" s="233"/>
      <c r="V910" s="234" t="e">
        <f ca="1">IF(C910="",NA(),MATCH($B910&amp;$C910,'Smelter Look-up'!$J:$J,0))</f>
        <v>#N/A</v>
      </c>
      <c r="X910" s="191">
        <f ca="1" t="shared" si="72"/>
        <v>0</v>
      </c>
      <c r="AB910" s="235" t="str">
        <f ca="1" t="shared" si="74"/>
        <v/>
      </c>
      <c r="AC910" s="191" t="str">
        <f ca="1" t="shared" si="75"/>
        <v/>
      </c>
      <c r="AD910" s="191" t="str">
        <f ca="1" t="shared" si="76"/>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3"/>
        <v/>
      </c>
      <c r="T911" s="232" t="str">
        <f ca="1">IF(B911="","",IF(ISERROR(MATCH($J911,SorP!$B$1:$B$6261,0)),"",INDIRECT("'SorP'!$A$"&amp;MATCH($S911&amp;$J911,SorP!C:C,0))))</f>
        <v/>
      </c>
      <c r="U911" s="233"/>
      <c r="V911" s="234" t="e">
        <f ca="1">IF(C911="",NA(),MATCH($B911&amp;$C911,'Smelter Look-up'!$J:$J,0))</f>
        <v>#N/A</v>
      </c>
      <c r="X911" s="191">
        <f ca="1" t="shared" si="72"/>
        <v>0</v>
      </c>
      <c r="AB911" s="235" t="str">
        <f ca="1" t="shared" si="74"/>
        <v/>
      </c>
      <c r="AC911" s="191" t="str">
        <f ca="1" t="shared" si="75"/>
        <v/>
      </c>
      <c r="AD911" s="191" t="str">
        <f ca="1" t="shared" si="76"/>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3"/>
        <v/>
      </c>
      <c r="T912" s="232" t="str">
        <f ca="1">IF(B912="","",IF(ISERROR(MATCH($J912,SorP!$B$1:$B$6261,0)),"",INDIRECT("'SorP'!$A$"&amp;MATCH($S912&amp;$J912,SorP!C:C,0))))</f>
        <v/>
      </c>
      <c r="U912" s="233"/>
      <c r="V912" s="234" t="e">
        <f ca="1">IF(C912="",NA(),MATCH($B912&amp;$C912,'Smelter Look-up'!$J:$J,0))</f>
        <v>#N/A</v>
      </c>
      <c r="X912" s="191">
        <f ca="1" t="shared" si="72"/>
        <v>0</v>
      </c>
      <c r="AB912" s="235" t="str">
        <f ca="1" t="shared" si="74"/>
        <v/>
      </c>
      <c r="AC912" s="191" t="str">
        <f ca="1" t="shared" si="75"/>
        <v/>
      </c>
      <c r="AD912" s="191" t="str">
        <f ca="1" t="shared" si="76"/>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3"/>
        <v/>
      </c>
      <c r="T913" s="232" t="str">
        <f ca="1">IF(B913="","",IF(ISERROR(MATCH($J913,SorP!$B$1:$B$6261,0)),"",INDIRECT("'SorP'!$A$"&amp;MATCH($S913&amp;$J913,SorP!C:C,0))))</f>
        <v/>
      </c>
      <c r="U913" s="233"/>
      <c r="V913" s="234" t="e">
        <f ca="1">IF(C913="",NA(),MATCH($B913&amp;$C913,'Smelter Look-up'!$J:$J,0))</f>
        <v>#N/A</v>
      </c>
      <c r="X913" s="191">
        <f ca="1" t="shared" si="72"/>
        <v>0</v>
      </c>
      <c r="AB913" s="235" t="str">
        <f ca="1" t="shared" si="74"/>
        <v/>
      </c>
      <c r="AC913" s="191" t="str">
        <f ca="1" t="shared" si="75"/>
        <v/>
      </c>
      <c r="AD913" s="191" t="str">
        <f ca="1" t="shared" si="76"/>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3"/>
        <v/>
      </c>
      <c r="T914" s="232" t="str">
        <f ca="1">IF(B914="","",IF(ISERROR(MATCH($J914,SorP!$B$1:$B$6261,0)),"",INDIRECT("'SorP'!$A$"&amp;MATCH($S914&amp;$J914,SorP!C:C,0))))</f>
        <v/>
      </c>
      <c r="U914" s="233"/>
      <c r="V914" s="234" t="e">
        <f ca="1">IF(C914="",NA(),MATCH($B914&amp;$C914,'Smelter Look-up'!$J:$J,0))</f>
        <v>#N/A</v>
      </c>
      <c r="X914" s="191">
        <f ca="1" t="shared" si="72"/>
        <v>0</v>
      </c>
      <c r="AB914" s="235" t="str">
        <f ca="1" t="shared" si="74"/>
        <v/>
      </c>
      <c r="AC914" s="191" t="str">
        <f ca="1" t="shared" si="75"/>
        <v/>
      </c>
      <c r="AD914" s="191" t="str">
        <f ca="1" t="shared" si="76"/>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3"/>
        <v/>
      </c>
      <c r="T915" s="232" t="str">
        <f ca="1">IF(B915="","",IF(ISERROR(MATCH($J915,SorP!$B$1:$B$6261,0)),"",INDIRECT("'SorP'!$A$"&amp;MATCH($S915&amp;$J915,SorP!C:C,0))))</f>
        <v/>
      </c>
      <c r="U915" s="233"/>
      <c r="V915" s="234" t="e">
        <f ca="1">IF(C915="",NA(),MATCH($B915&amp;$C915,'Smelter Look-up'!$J:$J,0))</f>
        <v>#N/A</v>
      </c>
      <c r="X915" s="191">
        <f ca="1" t="shared" si="72"/>
        <v>0</v>
      </c>
      <c r="AB915" s="235" t="str">
        <f ca="1" t="shared" si="74"/>
        <v/>
      </c>
      <c r="AC915" s="191" t="str">
        <f ca="1" t="shared" si="75"/>
        <v/>
      </c>
      <c r="AD915" s="191" t="str">
        <f ca="1" t="shared" si="76"/>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3"/>
        <v/>
      </c>
      <c r="T916" s="232" t="str">
        <f ca="1">IF(B916="","",IF(ISERROR(MATCH($J916,SorP!$B$1:$B$6261,0)),"",INDIRECT("'SorP'!$A$"&amp;MATCH($S916&amp;$J916,SorP!C:C,0))))</f>
        <v/>
      </c>
      <c r="U916" s="233"/>
      <c r="V916" s="234" t="e">
        <f ca="1">IF(C916="",NA(),MATCH($B916&amp;$C916,'Smelter Look-up'!$J:$J,0))</f>
        <v>#N/A</v>
      </c>
      <c r="X916" s="191">
        <f ca="1" t="shared" si="72"/>
        <v>0</v>
      </c>
      <c r="AB916" s="235" t="str">
        <f ca="1" t="shared" si="74"/>
        <v/>
      </c>
      <c r="AC916" s="191" t="str">
        <f ca="1" t="shared" si="75"/>
        <v/>
      </c>
      <c r="AD916" s="191" t="str">
        <f ca="1" t="shared" si="76"/>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3"/>
        <v/>
      </c>
      <c r="T917" s="232" t="str">
        <f ca="1">IF(B917="","",IF(ISERROR(MATCH($J917,SorP!$B$1:$B$6261,0)),"",INDIRECT("'SorP'!$A$"&amp;MATCH($S917&amp;$J917,SorP!C:C,0))))</f>
        <v/>
      </c>
      <c r="U917" s="233"/>
      <c r="V917" s="234" t="e">
        <f ca="1">IF(C917="",NA(),MATCH($B917&amp;$C917,'Smelter Look-up'!$J:$J,0))</f>
        <v>#N/A</v>
      </c>
      <c r="X917" s="191">
        <f ca="1" t="shared" si="72"/>
        <v>0</v>
      </c>
      <c r="AB917" s="235" t="str">
        <f ca="1" t="shared" si="74"/>
        <v/>
      </c>
      <c r="AC917" s="191" t="str">
        <f ca="1" t="shared" si="75"/>
        <v/>
      </c>
      <c r="AD917" s="191" t="str">
        <f ca="1" t="shared" si="76"/>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3"/>
        <v/>
      </c>
      <c r="T918" s="232" t="str">
        <f ca="1">IF(B918="","",IF(ISERROR(MATCH($J918,SorP!$B$1:$B$6261,0)),"",INDIRECT("'SorP'!$A$"&amp;MATCH($S918&amp;$J918,SorP!C:C,0))))</f>
        <v/>
      </c>
      <c r="U918" s="233"/>
      <c r="V918" s="234" t="e">
        <f ca="1">IF(C918="",NA(),MATCH($B918&amp;$C918,'Smelter Look-up'!$J:$J,0))</f>
        <v>#N/A</v>
      </c>
      <c r="X918" s="191">
        <f ca="1" t="shared" si="72"/>
        <v>0</v>
      </c>
      <c r="AB918" s="235" t="str">
        <f ca="1" t="shared" si="74"/>
        <v/>
      </c>
      <c r="AC918" s="191" t="str">
        <f ca="1" t="shared" si="75"/>
        <v/>
      </c>
      <c r="AD918" s="191" t="str">
        <f ca="1" t="shared" si="76"/>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3"/>
        <v/>
      </c>
      <c r="T919" s="232" t="str">
        <f ca="1">IF(B919="","",IF(ISERROR(MATCH($J919,SorP!$B$1:$B$6261,0)),"",INDIRECT("'SorP'!$A$"&amp;MATCH($S919&amp;$J919,SorP!C:C,0))))</f>
        <v/>
      </c>
      <c r="U919" s="233"/>
      <c r="V919" s="234" t="e">
        <f ca="1">IF(C919="",NA(),MATCH($B919&amp;$C919,'Smelter Look-up'!$J:$J,0))</f>
        <v>#N/A</v>
      </c>
      <c r="X919" s="191">
        <f ca="1" t="shared" si="72"/>
        <v>0</v>
      </c>
      <c r="AB919" s="235" t="str">
        <f ca="1" t="shared" si="74"/>
        <v/>
      </c>
      <c r="AC919" s="191" t="str">
        <f ca="1" t="shared" si="75"/>
        <v/>
      </c>
      <c r="AD919" s="191" t="str">
        <f ca="1" t="shared" si="76"/>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3"/>
        <v/>
      </c>
      <c r="T920" s="232" t="str">
        <f ca="1">IF(B920="","",IF(ISERROR(MATCH($J920,SorP!$B$1:$B$6261,0)),"",INDIRECT("'SorP'!$A$"&amp;MATCH($S920&amp;$J920,SorP!C:C,0))))</f>
        <v/>
      </c>
      <c r="U920" s="233"/>
      <c r="V920" s="234" t="e">
        <f ca="1">IF(C920="",NA(),MATCH($B920&amp;$C920,'Smelter Look-up'!$J:$J,0))</f>
        <v>#N/A</v>
      </c>
      <c r="X920" s="191">
        <f ca="1" t="shared" si="72"/>
        <v>0</v>
      </c>
      <c r="AB920" s="235" t="str">
        <f ca="1" t="shared" si="74"/>
        <v/>
      </c>
      <c r="AC920" s="191" t="str">
        <f ca="1" t="shared" si="75"/>
        <v/>
      </c>
      <c r="AD920" s="191" t="str">
        <f ca="1" t="shared" si="76"/>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3"/>
        <v/>
      </c>
      <c r="T921" s="232" t="str">
        <f ca="1">IF(B921="","",IF(ISERROR(MATCH($J921,SorP!$B$1:$B$6261,0)),"",INDIRECT("'SorP'!$A$"&amp;MATCH($S921&amp;$J921,SorP!C:C,0))))</f>
        <v/>
      </c>
      <c r="U921" s="233"/>
      <c r="V921" s="234" t="e">
        <f ca="1">IF(C921="",NA(),MATCH($B921&amp;$C921,'Smelter Look-up'!$J:$J,0))</f>
        <v>#N/A</v>
      </c>
      <c r="X921" s="191">
        <f ca="1" t="shared" si="72"/>
        <v>0</v>
      </c>
      <c r="AB921" s="235" t="str">
        <f ca="1" t="shared" si="74"/>
        <v/>
      </c>
      <c r="AC921" s="191" t="str">
        <f ca="1" t="shared" si="75"/>
        <v/>
      </c>
      <c r="AD921" s="191" t="str">
        <f ca="1" t="shared" si="76"/>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3"/>
        <v/>
      </c>
      <c r="T922" s="232" t="str">
        <f ca="1">IF(B922="","",IF(ISERROR(MATCH($J922,SorP!$B$1:$B$6261,0)),"",INDIRECT("'SorP'!$A$"&amp;MATCH($S922&amp;$J922,SorP!C:C,0))))</f>
        <v/>
      </c>
      <c r="U922" s="233"/>
      <c r="V922" s="234" t="e">
        <f ca="1">IF(C922="",NA(),MATCH($B922&amp;$C922,'Smelter Look-up'!$J:$J,0))</f>
        <v>#N/A</v>
      </c>
      <c r="X922" s="191">
        <f ca="1" t="shared" si="72"/>
        <v>0</v>
      </c>
      <c r="AB922" s="235" t="str">
        <f ca="1" t="shared" si="74"/>
        <v/>
      </c>
      <c r="AC922" s="191" t="str">
        <f ca="1" t="shared" si="75"/>
        <v/>
      </c>
      <c r="AD922" s="191" t="str">
        <f ca="1" t="shared" si="76"/>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3"/>
        <v/>
      </c>
      <c r="T923" s="232" t="str">
        <f ca="1">IF(B923="","",IF(ISERROR(MATCH($J923,SorP!$B$1:$B$6261,0)),"",INDIRECT("'SorP'!$A$"&amp;MATCH($S923&amp;$J923,SorP!C:C,0))))</f>
        <v/>
      </c>
      <c r="U923" s="233"/>
      <c r="V923" s="234" t="e">
        <f ca="1">IF(C923="",NA(),MATCH($B923&amp;$C923,'Smelter Look-up'!$J:$J,0))</f>
        <v>#N/A</v>
      </c>
      <c r="X923" s="191">
        <f ca="1" t="shared" si="72"/>
        <v>0</v>
      </c>
      <c r="AB923" s="235" t="str">
        <f ca="1" t="shared" si="74"/>
        <v/>
      </c>
      <c r="AC923" s="191" t="str">
        <f ca="1" t="shared" si="75"/>
        <v/>
      </c>
      <c r="AD923" s="191" t="str">
        <f ca="1" t="shared" si="76"/>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3"/>
        <v/>
      </c>
      <c r="T924" s="232" t="str">
        <f ca="1">IF(B924="","",IF(ISERROR(MATCH($J924,SorP!$B$1:$B$6261,0)),"",INDIRECT("'SorP'!$A$"&amp;MATCH($S924&amp;$J924,SorP!C:C,0))))</f>
        <v/>
      </c>
      <c r="U924" s="233"/>
      <c r="V924" s="234" t="e">
        <f ca="1">IF(C924="",NA(),MATCH($B924&amp;$C924,'Smelter Look-up'!$J:$J,0))</f>
        <v>#N/A</v>
      </c>
      <c r="X924" s="191">
        <f ca="1" t="shared" si="72"/>
        <v>0</v>
      </c>
      <c r="AB924" s="235" t="str">
        <f ca="1" t="shared" si="74"/>
        <v/>
      </c>
      <c r="AC924" s="191" t="str">
        <f ca="1" t="shared" si="75"/>
        <v/>
      </c>
      <c r="AD924" s="191" t="str">
        <f ca="1" t="shared" si="76"/>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3"/>
        <v/>
      </c>
      <c r="T925" s="232" t="str">
        <f ca="1">IF(B925="","",IF(ISERROR(MATCH($J925,SorP!$B$1:$B$6261,0)),"",INDIRECT("'SorP'!$A$"&amp;MATCH($S925&amp;$J925,SorP!C:C,0))))</f>
        <v/>
      </c>
      <c r="U925" s="233"/>
      <c r="V925" s="234" t="e">
        <f ca="1">IF(C925="",NA(),MATCH($B925&amp;$C925,'Smelter Look-up'!$J:$J,0))</f>
        <v>#N/A</v>
      </c>
      <c r="X925" s="191">
        <f ca="1" t="shared" si="72"/>
        <v>0</v>
      </c>
      <c r="AB925" s="235" t="str">
        <f ca="1" t="shared" si="74"/>
        <v/>
      </c>
      <c r="AC925" s="191" t="str">
        <f ca="1" t="shared" si="75"/>
        <v/>
      </c>
      <c r="AD925" s="191" t="str">
        <f ca="1" t="shared" si="76"/>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3"/>
        <v/>
      </c>
      <c r="T926" s="232" t="str">
        <f ca="1">IF(B926="","",IF(ISERROR(MATCH($J926,SorP!$B$1:$B$6261,0)),"",INDIRECT("'SorP'!$A$"&amp;MATCH($S926&amp;$J926,SorP!C:C,0))))</f>
        <v/>
      </c>
      <c r="U926" s="233"/>
      <c r="V926" s="234" t="e">
        <f ca="1">IF(C926="",NA(),MATCH($B926&amp;$C926,'Smelter Look-up'!$J:$J,0))</f>
        <v>#N/A</v>
      </c>
      <c r="X926" s="191">
        <f ca="1" t="shared" si="72"/>
        <v>0</v>
      </c>
      <c r="AB926" s="235" t="str">
        <f ca="1" t="shared" si="74"/>
        <v/>
      </c>
      <c r="AC926" s="191" t="str">
        <f ca="1" t="shared" si="75"/>
        <v/>
      </c>
      <c r="AD926" s="191" t="str">
        <f ca="1" t="shared" si="76"/>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3"/>
        <v/>
      </c>
      <c r="T927" s="232" t="str">
        <f ca="1">IF(B927="","",IF(ISERROR(MATCH($J927,SorP!$B$1:$B$6261,0)),"",INDIRECT("'SorP'!$A$"&amp;MATCH($S927&amp;$J927,SorP!C:C,0))))</f>
        <v/>
      </c>
      <c r="U927" s="233"/>
      <c r="V927" s="234" t="e">
        <f ca="1">IF(C927="",NA(),MATCH($B927&amp;$C927,'Smelter Look-up'!$J:$J,0))</f>
        <v>#N/A</v>
      </c>
      <c r="X927" s="191">
        <f ca="1" t="shared" si="72"/>
        <v>0</v>
      </c>
      <c r="AB927" s="235" t="str">
        <f ca="1" t="shared" si="74"/>
        <v/>
      </c>
      <c r="AC927" s="191" t="str">
        <f ca="1" t="shared" si="75"/>
        <v/>
      </c>
      <c r="AD927" s="191" t="str">
        <f ca="1" t="shared" si="76"/>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3"/>
        <v/>
      </c>
      <c r="T928" s="232" t="str">
        <f ca="1">IF(B928="","",IF(ISERROR(MATCH($J928,SorP!$B$1:$B$6261,0)),"",INDIRECT("'SorP'!$A$"&amp;MATCH($S928&amp;$J928,SorP!C:C,0))))</f>
        <v/>
      </c>
      <c r="U928" s="233"/>
      <c r="V928" s="234" t="e">
        <f ca="1">IF(C928="",NA(),MATCH($B928&amp;$C928,'Smelter Look-up'!$J:$J,0))</f>
        <v>#N/A</v>
      </c>
      <c r="X928" s="191">
        <f ca="1" t="shared" si="72"/>
        <v>0</v>
      </c>
      <c r="AB928" s="235" t="str">
        <f ca="1" t="shared" si="74"/>
        <v/>
      </c>
      <c r="AC928" s="191" t="str">
        <f ca="1" t="shared" si="75"/>
        <v/>
      </c>
      <c r="AD928" s="191" t="str">
        <f ca="1" t="shared" si="76"/>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3"/>
        <v/>
      </c>
      <c r="T929" s="232" t="str">
        <f ca="1">IF(B929="","",IF(ISERROR(MATCH($J929,SorP!$B$1:$B$6261,0)),"",INDIRECT("'SorP'!$A$"&amp;MATCH($S929&amp;$J929,SorP!C:C,0))))</f>
        <v/>
      </c>
      <c r="U929" s="233"/>
      <c r="V929" s="234" t="e">
        <f ca="1">IF(C929="",NA(),MATCH($B929&amp;$C929,'Smelter Look-up'!$J:$J,0))</f>
        <v>#N/A</v>
      </c>
      <c r="X929" s="191">
        <f ca="1" t="shared" si="72"/>
        <v>0</v>
      </c>
      <c r="AB929" s="235" t="str">
        <f ca="1" t="shared" si="74"/>
        <v/>
      </c>
      <c r="AC929" s="191" t="str">
        <f ca="1" t="shared" si="75"/>
        <v/>
      </c>
      <c r="AD929" s="191" t="str">
        <f ca="1" t="shared" si="76"/>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3"/>
        <v/>
      </c>
      <c r="T930" s="232" t="str">
        <f ca="1">IF(B930="","",IF(ISERROR(MATCH($J930,SorP!$B$1:$B$6261,0)),"",INDIRECT("'SorP'!$A$"&amp;MATCH($S930&amp;$J930,SorP!C:C,0))))</f>
        <v/>
      </c>
      <c r="U930" s="233"/>
      <c r="V930" s="234" t="e">
        <f ca="1">IF(C930="",NA(),MATCH($B930&amp;$C930,'Smelter Look-up'!$J:$J,0))</f>
        <v>#N/A</v>
      </c>
      <c r="X930" s="191">
        <f ca="1" t="shared" si="72"/>
        <v>0</v>
      </c>
      <c r="AB930" s="235" t="str">
        <f ca="1" t="shared" si="74"/>
        <v/>
      </c>
      <c r="AC930" s="191" t="str">
        <f ca="1" t="shared" si="75"/>
        <v/>
      </c>
      <c r="AD930" s="191" t="str">
        <f ca="1" t="shared" si="76"/>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3"/>
        <v/>
      </c>
      <c r="T931" s="232" t="str">
        <f ca="1">IF(B931="","",IF(ISERROR(MATCH($J931,SorP!$B$1:$B$6261,0)),"",INDIRECT("'SorP'!$A$"&amp;MATCH($S931&amp;$J931,SorP!C:C,0))))</f>
        <v/>
      </c>
      <c r="U931" s="233"/>
      <c r="V931" s="234" t="e">
        <f ca="1">IF(C931="",NA(),MATCH($B931&amp;$C931,'Smelter Look-up'!$J:$J,0))</f>
        <v>#N/A</v>
      </c>
      <c r="X931" s="191">
        <f ca="1" t="shared" si="72"/>
        <v>0</v>
      </c>
      <c r="AB931" s="235" t="str">
        <f ca="1" t="shared" si="74"/>
        <v/>
      </c>
      <c r="AC931" s="191" t="str">
        <f ca="1" t="shared" si="75"/>
        <v/>
      </c>
      <c r="AD931" s="191" t="str">
        <f ca="1" t="shared" si="76"/>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3"/>
        <v/>
      </c>
      <c r="T932" s="232" t="str">
        <f ca="1">IF(B932="","",IF(ISERROR(MATCH($J932,SorP!$B$1:$B$6261,0)),"",INDIRECT("'SorP'!$A$"&amp;MATCH($S932&amp;$J932,SorP!C:C,0))))</f>
        <v/>
      </c>
      <c r="U932" s="233"/>
      <c r="V932" s="234" t="e">
        <f ca="1">IF(C932="",NA(),MATCH($B932&amp;$C932,'Smelter Look-up'!$J:$J,0))</f>
        <v>#N/A</v>
      </c>
      <c r="X932" s="191">
        <f ca="1" t="shared" si="72"/>
        <v>0</v>
      </c>
      <c r="AB932" s="235" t="str">
        <f ca="1" t="shared" si="74"/>
        <v/>
      </c>
      <c r="AC932" s="191" t="str">
        <f ca="1" t="shared" si="75"/>
        <v/>
      </c>
      <c r="AD932" s="191" t="str">
        <f ca="1" t="shared" si="76"/>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3"/>
        <v/>
      </c>
      <c r="T933" s="232" t="str">
        <f ca="1">IF(B933="","",IF(ISERROR(MATCH($J933,SorP!$B$1:$B$6261,0)),"",INDIRECT("'SorP'!$A$"&amp;MATCH($S933&amp;$J933,SorP!C:C,0))))</f>
        <v/>
      </c>
      <c r="U933" s="233"/>
      <c r="V933" s="234" t="e">
        <f ca="1">IF(C933="",NA(),MATCH($B933&amp;$C933,'Smelter Look-up'!$J:$J,0))</f>
        <v>#N/A</v>
      </c>
      <c r="X933" s="191">
        <f ca="1" t="shared" si="72"/>
        <v>0</v>
      </c>
      <c r="AB933" s="235" t="str">
        <f ca="1" t="shared" si="74"/>
        <v/>
      </c>
      <c r="AC933" s="191" t="str">
        <f ca="1" t="shared" si="75"/>
        <v/>
      </c>
      <c r="AD933" s="191" t="str">
        <f ca="1" t="shared" si="76"/>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3"/>
        <v/>
      </c>
      <c r="T934" s="232" t="str">
        <f ca="1">IF(B934="","",IF(ISERROR(MATCH($J934,SorP!$B$1:$B$6261,0)),"",INDIRECT("'SorP'!$A$"&amp;MATCH($S934&amp;$J934,SorP!C:C,0))))</f>
        <v/>
      </c>
      <c r="U934" s="233"/>
      <c r="V934" s="234" t="e">
        <f ca="1">IF(C934="",NA(),MATCH($B934&amp;$C934,'Smelter Look-up'!$J:$J,0))</f>
        <v>#N/A</v>
      </c>
      <c r="X934" s="191">
        <f ca="1" t="shared" si="72"/>
        <v>0</v>
      </c>
      <c r="AB934" s="235" t="str">
        <f ca="1" t="shared" si="74"/>
        <v/>
      </c>
      <c r="AC934" s="191" t="str">
        <f ca="1" t="shared" si="75"/>
        <v/>
      </c>
      <c r="AD934" s="191" t="str">
        <f ca="1" t="shared" si="76"/>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3"/>
        <v/>
      </c>
      <c r="T935" s="232" t="str">
        <f ca="1">IF(B935="","",IF(ISERROR(MATCH($J935,SorP!$B$1:$B$6261,0)),"",INDIRECT("'SorP'!$A$"&amp;MATCH($S935&amp;$J935,SorP!C:C,0))))</f>
        <v/>
      </c>
      <c r="U935" s="233"/>
      <c r="V935" s="234" t="e">
        <f ca="1">IF(C935="",NA(),MATCH($B935&amp;$C935,'Smelter Look-up'!$J:$J,0))</f>
        <v>#N/A</v>
      </c>
      <c r="X935" s="191">
        <f ca="1" t="shared" si="72"/>
        <v>0</v>
      </c>
      <c r="AB935" s="235" t="str">
        <f ca="1" t="shared" si="74"/>
        <v/>
      </c>
      <c r="AC935" s="191" t="str">
        <f ca="1" t="shared" si="75"/>
        <v/>
      </c>
      <c r="AD935" s="191" t="str">
        <f ca="1" t="shared" si="76"/>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3"/>
        <v/>
      </c>
      <c r="T936" s="232" t="str">
        <f ca="1">IF(B936="","",IF(ISERROR(MATCH($J936,SorP!$B$1:$B$6261,0)),"",INDIRECT("'SorP'!$A$"&amp;MATCH($S936&amp;$J936,SorP!C:C,0))))</f>
        <v/>
      </c>
      <c r="U936" s="233"/>
      <c r="V936" s="234" t="e">
        <f ca="1">IF(C936="",NA(),MATCH($B936&amp;$C936,'Smelter Look-up'!$J:$J,0))</f>
        <v>#N/A</v>
      </c>
      <c r="X936" s="191">
        <f ca="1" t="shared" si="72"/>
        <v>0</v>
      </c>
      <c r="AB936" s="235" t="str">
        <f ca="1" t="shared" si="74"/>
        <v/>
      </c>
      <c r="AC936" s="191" t="str">
        <f ca="1" t="shared" si="75"/>
        <v/>
      </c>
      <c r="AD936" s="191" t="str">
        <f ca="1" t="shared" si="76"/>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3"/>
        <v/>
      </c>
      <c r="T937" s="232" t="str">
        <f ca="1">IF(B937="","",IF(ISERROR(MATCH($J937,SorP!$B$1:$B$6261,0)),"",INDIRECT("'SorP'!$A$"&amp;MATCH($S937&amp;$J937,SorP!C:C,0))))</f>
        <v/>
      </c>
      <c r="U937" s="233"/>
      <c r="V937" s="234" t="e">
        <f ca="1">IF(C937="",NA(),MATCH($B937&amp;$C937,'Smelter Look-up'!$J:$J,0))</f>
        <v>#N/A</v>
      </c>
      <c r="X937" s="191">
        <f ca="1" t="shared" si="72"/>
        <v>0</v>
      </c>
      <c r="AB937" s="235" t="str">
        <f ca="1" t="shared" si="74"/>
        <v/>
      </c>
      <c r="AC937" s="191" t="str">
        <f ca="1" t="shared" si="75"/>
        <v/>
      </c>
      <c r="AD937" s="191" t="str">
        <f ca="1" t="shared" si="76"/>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3"/>
        <v/>
      </c>
      <c r="T938" s="232" t="str">
        <f ca="1">IF(B938="","",IF(ISERROR(MATCH($J938,SorP!$B$1:$B$6261,0)),"",INDIRECT("'SorP'!$A$"&amp;MATCH($S938&amp;$J938,SorP!C:C,0))))</f>
        <v/>
      </c>
      <c r="U938" s="233"/>
      <c r="V938" s="234" t="e">
        <f ca="1">IF(C938="",NA(),MATCH($B938&amp;$C938,'Smelter Look-up'!$J:$J,0))</f>
        <v>#N/A</v>
      </c>
      <c r="X938" s="191">
        <f ca="1" t="shared" si="72"/>
        <v>0</v>
      </c>
      <c r="AB938" s="235" t="str">
        <f ca="1" t="shared" si="74"/>
        <v/>
      </c>
      <c r="AC938" s="191" t="str">
        <f ca="1" t="shared" si="75"/>
        <v/>
      </c>
      <c r="AD938" s="191" t="str">
        <f ca="1" t="shared" si="76"/>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3"/>
        <v/>
      </c>
      <c r="T939" s="232" t="str">
        <f ca="1">IF(B939="","",IF(ISERROR(MATCH($J939,SorP!$B$1:$B$6261,0)),"",INDIRECT("'SorP'!$A$"&amp;MATCH($S939&amp;$J939,SorP!C:C,0))))</f>
        <v/>
      </c>
      <c r="U939" s="233"/>
      <c r="V939" s="234" t="e">
        <f ca="1">IF(C939="",NA(),MATCH($B939&amp;$C939,'Smelter Look-up'!$J:$J,0))</f>
        <v>#N/A</v>
      </c>
      <c r="X939" s="191">
        <f ca="1" t="shared" si="72"/>
        <v>0</v>
      </c>
      <c r="AB939" s="235" t="str">
        <f ca="1" t="shared" si="74"/>
        <v/>
      </c>
      <c r="AC939" s="191" t="str">
        <f ca="1" t="shared" si="75"/>
        <v/>
      </c>
      <c r="AD939" s="191" t="str">
        <f ca="1" t="shared" si="76"/>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3"/>
        <v/>
      </c>
      <c r="T940" s="232" t="str">
        <f ca="1">IF(B940="","",IF(ISERROR(MATCH($J940,SorP!$B$1:$B$6261,0)),"",INDIRECT("'SorP'!$A$"&amp;MATCH($S940&amp;$J940,SorP!C:C,0))))</f>
        <v/>
      </c>
      <c r="U940" s="233"/>
      <c r="V940" s="234" t="e">
        <f ca="1">IF(C940="",NA(),MATCH($B940&amp;$C940,'Smelter Look-up'!$J:$J,0))</f>
        <v>#N/A</v>
      </c>
      <c r="X940" s="191">
        <f ca="1" t="shared" si="72"/>
        <v>0</v>
      </c>
      <c r="AB940" s="235" t="str">
        <f ca="1" t="shared" si="74"/>
        <v/>
      </c>
      <c r="AC940" s="191" t="str">
        <f ca="1" t="shared" si="75"/>
        <v/>
      </c>
      <c r="AD940" s="191" t="str">
        <f ca="1" t="shared" si="76"/>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3"/>
        <v/>
      </c>
      <c r="T941" s="232" t="str">
        <f ca="1">IF(B941="","",IF(ISERROR(MATCH($J941,SorP!$B$1:$B$6261,0)),"",INDIRECT("'SorP'!$A$"&amp;MATCH($S941&amp;$J941,SorP!C:C,0))))</f>
        <v/>
      </c>
      <c r="U941" s="233"/>
      <c r="V941" s="234" t="e">
        <f ca="1">IF(C941="",NA(),MATCH($B941&amp;$C941,'Smelter Look-up'!$J:$J,0))</f>
        <v>#N/A</v>
      </c>
      <c r="X941" s="191">
        <f ca="1" t="shared" si="72"/>
        <v>0</v>
      </c>
      <c r="AB941" s="235" t="str">
        <f ca="1" t="shared" si="74"/>
        <v/>
      </c>
      <c r="AC941" s="191" t="str">
        <f ca="1" t="shared" si="75"/>
        <v/>
      </c>
      <c r="AD941" s="191" t="str">
        <f ca="1" t="shared" si="76"/>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3"/>
        <v/>
      </c>
      <c r="T942" s="232" t="str">
        <f ca="1">IF(B942="","",IF(ISERROR(MATCH($J942,SorP!$B$1:$B$6261,0)),"",INDIRECT("'SorP'!$A$"&amp;MATCH($S942&amp;$J942,SorP!C:C,0))))</f>
        <v/>
      </c>
      <c r="U942" s="233"/>
      <c r="V942" s="234" t="e">
        <f ca="1">IF(C942="",NA(),MATCH($B942&amp;$C942,'Smelter Look-up'!$J:$J,0))</f>
        <v>#N/A</v>
      </c>
      <c r="X942" s="191">
        <f ca="1" t="shared" si="72"/>
        <v>0</v>
      </c>
      <c r="AB942" s="235" t="str">
        <f ca="1" t="shared" si="74"/>
        <v/>
      </c>
      <c r="AC942" s="191" t="str">
        <f ca="1" t="shared" si="75"/>
        <v/>
      </c>
      <c r="AD942" s="191" t="str">
        <f ca="1" t="shared" si="76"/>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3"/>
        <v/>
      </c>
      <c r="T943" s="232" t="str">
        <f ca="1">IF(B943="","",IF(ISERROR(MATCH($J943,SorP!$B$1:$B$6261,0)),"",INDIRECT("'SorP'!$A$"&amp;MATCH($S943&amp;$J943,SorP!C:C,0))))</f>
        <v/>
      </c>
      <c r="U943" s="233"/>
      <c r="V943" s="234" t="e">
        <f ca="1">IF(C943="",NA(),MATCH($B943&amp;$C943,'Smelter Look-up'!$J:$J,0))</f>
        <v>#N/A</v>
      </c>
      <c r="X943" s="191">
        <f ca="1" t="shared" si="72"/>
        <v>0</v>
      </c>
      <c r="AB943" s="235" t="str">
        <f ca="1" t="shared" si="74"/>
        <v/>
      </c>
      <c r="AC943" s="191" t="str">
        <f ca="1" t="shared" si="75"/>
        <v/>
      </c>
      <c r="AD943" s="191" t="str">
        <f ca="1" t="shared" si="76"/>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3"/>
        <v/>
      </c>
      <c r="T944" s="232" t="str">
        <f ca="1">IF(B944="","",IF(ISERROR(MATCH($J944,SorP!$B$1:$B$6261,0)),"",INDIRECT("'SorP'!$A$"&amp;MATCH($S944&amp;$J944,SorP!C:C,0))))</f>
        <v/>
      </c>
      <c r="U944" s="233"/>
      <c r="V944" s="234" t="e">
        <f ca="1">IF(C944="",NA(),MATCH($B944&amp;$C944,'Smelter Look-up'!$J:$J,0))</f>
        <v>#N/A</v>
      </c>
      <c r="X944" s="191">
        <f ca="1" t="shared" si="72"/>
        <v>0</v>
      </c>
      <c r="AB944" s="235" t="str">
        <f ca="1" t="shared" si="74"/>
        <v/>
      </c>
      <c r="AC944" s="191" t="str">
        <f ca="1" t="shared" si="75"/>
        <v/>
      </c>
      <c r="AD944" s="191" t="str">
        <f ca="1" t="shared" si="76"/>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3"/>
        <v/>
      </c>
      <c r="T945" s="232" t="str">
        <f ca="1">IF(B945="","",IF(ISERROR(MATCH($J945,SorP!$B$1:$B$6261,0)),"",INDIRECT("'SorP'!$A$"&amp;MATCH($S945&amp;$J945,SorP!C:C,0))))</f>
        <v/>
      </c>
      <c r="U945" s="233"/>
      <c r="V945" s="234" t="e">
        <f ca="1">IF(C945="",NA(),MATCH($B945&amp;$C945,'Smelter Look-up'!$J:$J,0))</f>
        <v>#N/A</v>
      </c>
      <c r="X945" s="191">
        <f ca="1" t="shared" si="72"/>
        <v>0</v>
      </c>
      <c r="AB945" s="235" t="str">
        <f ca="1" t="shared" si="74"/>
        <v/>
      </c>
      <c r="AC945" s="191" t="str">
        <f ca="1" t="shared" si="75"/>
        <v/>
      </c>
      <c r="AD945" s="191" t="str">
        <f ca="1" t="shared" si="76"/>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3"/>
        <v/>
      </c>
      <c r="T946" s="232" t="str">
        <f ca="1">IF(B946="","",IF(ISERROR(MATCH($J946,SorP!$B$1:$B$6261,0)),"",INDIRECT("'SorP'!$A$"&amp;MATCH($S946&amp;$J946,SorP!C:C,0))))</f>
        <v/>
      </c>
      <c r="U946" s="233"/>
      <c r="V946" s="234" t="e">
        <f ca="1">IF(C946="",NA(),MATCH($B946&amp;$C946,'Smelter Look-up'!$J:$J,0))</f>
        <v>#N/A</v>
      </c>
      <c r="X946" s="191">
        <f ca="1" t="shared" si="72"/>
        <v>0</v>
      </c>
      <c r="AB946" s="235" t="str">
        <f ca="1" t="shared" si="74"/>
        <v/>
      </c>
      <c r="AC946" s="191" t="str">
        <f ca="1" t="shared" si="75"/>
        <v/>
      </c>
      <c r="AD946" s="191" t="str">
        <f ca="1" t="shared" si="76"/>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3"/>
        <v/>
      </c>
      <c r="T947" s="232" t="str">
        <f ca="1">IF(B947="","",IF(ISERROR(MATCH($J947,SorP!$B$1:$B$6261,0)),"",INDIRECT("'SorP'!$A$"&amp;MATCH($S947&amp;$J947,SorP!C:C,0))))</f>
        <v/>
      </c>
      <c r="U947" s="233"/>
      <c r="V947" s="234" t="e">
        <f ca="1">IF(C947="",NA(),MATCH($B947&amp;$C947,'Smelter Look-up'!$J:$J,0))</f>
        <v>#N/A</v>
      </c>
      <c r="X947" s="191">
        <f ca="1" t="shared" si="72"/>
        <v>0</v>
      </c>
      <c r="AB947" s="235" t="str">
        <f ca="1" t="shared" si="74"/>
        <v/>
      </c>
      <c r="AC947" s="191" t="str">
        <f ca="1" t="shared" si="75"/>
        <v/>
      </c>
      <c r="AD947" s="191" t="str">
        <f ca="1" t="shared" si="76"/>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3"/>
        <v/>
      </c>
      <c r="T948" s="232" t="str">
        <f ca="1">IF(B948="","",IF(ISERROR(MATCH($J948,SorP!$B$1:$B$6261,0)),"",INDIRECT("'SorP'!$A$"&amp;MATCH($S948&amp;$J948,SorP!C:C,0))))</f>
        <v/>
      </c>
      <c r="U948" s="233"/>
      <c r="V948" s="234" t="e">
        <f ca="1">IF(C948="",NA(),MATCH($B948&amp;$C948,'Smelter Look-up'!$J:$J,0))</f>
        <v>#N/A</v>
      </c>
      <c r="X948" s="191">
        <f ca="1" t="shared" si="72"/>
        <v>0</v>
      </c>
      <c r="AB948" s="235" t="str">
        <f ca="1" t="shared" si="74"/>
        <v/>
      </c>
      <c r="AC948" s="191" t="str">
        <f ca="1" t="shared" si="75"/>
        <v/>
      </c>
      <c r="AD948" s="191" t="str">
        <f ca="1" t="shared" si="76"/>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3"/>
        <v/>
      </c>
      <c r="T949" s="232" t="str">
        <f ca="1">IF(B949="","",IF(ISERROR(MATCH($J949,SorP!$B$1:$B$6261,0)),"",INDIRECT("'SorP'!$A$"&amp;MATCH($S949&amp;$J949,SorP!C:C,0))))</f>
        <v/>
      </c>
      <c r="U949" s="233"/>
      <c r="V949" s="234" t="e">
        <f ca="1">IF(C949="",NA(),MATCH($B949&amp;$C949,'Smelter Look-up'!$J:$J,0))</f>
        <v>#N/A</v>
      </c>
      <c r="X949" s="191">
        <f ca="1" t="shared" si="72"/>
        <v>0</v>
      </c>
      <c r="AB949" s="235" t="str">
        <f ca="1" t="shared" si="74"/>
        <v/>
      </c>
      <c r="AC949" s="191" t="str">
        <f ca="1" t="shared" si="75"/>
        <v/>
      </c>
      <c r="AD949" s="191" t="str">
        <f ca="1" t="shared" si="76"/>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3"/>
        <v/>
      </c>
      <c r="T950" s="232" t="str">
        <f ca="1">IF(B950="","",IF(ISERROR(MATCH($J950,SorP!$B$1:$B$6261,0)),"",INDIRECT("'SorP'!$A$"&amp;MATCH($S950&amp;$J950,SorP!C:C,0))))</f>
        <v/>
      </c>
      <c r="U950" s="233"/>
      <c r="V950" s="234" t="e">
        <f ca="1">IF(C950="",NA(),MATCH($B950&amp;$C950,'Smelter Look-up'!$J:$J,0))</f>
        <v>#N/A</v>
      </c>
      <c r="X950" s="191">
        <f ca="1" t="shared" si="72"/>
        <v>0</v>
      </c>
      <c r="AB950" s="235" t="str">
        <f ca="1" t="shared" si="74"/>
        <v/>
      </c>
      <c r="AC950" s="191" t="str">
        <f ca="1" t="shared" si="75"/>
        <v/>
      </c>
      <c r="AD950" s="191" t="str">
        <f ca="1" t="shared" si="76"/>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3"/>
        <v/>
      </c>
      <c r="T951" s="232" t="str">
        <f ca="1">IF(B951="","",IF(ISERROR(MATCH($J951,SorP!$B$1:$B$6261,0)),"",INDIRECT("'SorP'!$A$"&amp;MATCH($S951&amp;$J951,SorP!C:C,0))))</f>
        <v/>
      </c>
      <c r="U951" s="233"/>
      <c r="V951" s="234" t="e">
        <f ca="1">IF(C951="",NA(),MATCH($B951&amp;$C951,'Smelter Look-up'!$J:$J,0))</f>
        <v>#N/A</v>
      </c>
      <c r="X951" s="191">
        <f ca="1" t="shared" si="72"/>
        <v>0</v>
      </c>
      <c r="AB951" s="235" t="str">
        <f ca="1" t="shared" si="74"/>
        <v/>
      </c>
      <c r="AC951" s="191" t="str">
        <f ca="1" t="shared" si="75"/>
        <v/>
      </c>
      <c r="AD951" s="191" t="str">
        <f ca="1" t="shared" si="76"/>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3"/>
        <v/>
      </c>
      <c r="T952" s="232" t="str">
        <f ca="1">IF(B952="","",IF(ISERROR(MATCH($J952,SorP!$B$1:$B$6261,0)),"",INDIRECT("'SorP'!$A$"&amp;MATCH($S952&amp;$J952,SorP!C:C,0))))</f>
        <v/>
      </c>
      <c r="U952" s="233"/>
      <c r="V952" s="234" t="e">
        <f ca="1">IF(C952="",NA(),MATCH($B952&amp;$C952,'Smelter Look-up'!$J:$J,0))</f>
        <v>#N/A</v>
      </c>
      <c r="X952" s="191">
        <f ca="1" t="shared" si="72"/>
        <v>0</v>
      </c>
      <c r="AB952" s="235" t="str">
        <f ca="1" t="shared" si="74"/>
        <v/>
      </c>
      <c r="AC952" s="191" t="str">
        <f ca="1" t="shared" si="75"/>
        <v/>
      </c>
      <c r="AD952" s="191" t="str">
        <f ca="1" t="shared" si="76"/>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3"/>
        <v/>
      </c>
      <c r="T953" s="232" t="str">
        <f ca="1">IF(B953="","",IF(ISERROR(MATCH($J953,SorP!$B$1:$B$6261,0)),"",INDIRECT("'SorP'!$A$"&amp;MATCH($S953&amp;$J953,SorP!C:C,0))))</f>
        <v/>
      </c>
      <c r="U953" s="233"/>
      <c r="V953" s="234" t="e">
        <f ca="1">IF(C953="",NA(),MATCH($B953&amp;$C953,'Smelter Look-up'!$J:$J,0))</f>
        <v>#N/A</v>
      </c>
      <c r="X953" s="191">
        <f ca="1" t="shared" si="72"/>
        <v>0</v>
      </c>
      <c r="AB953" s="235" t="str">
        <f ca="1" t="shared" si="74"/>
        <v/>
      </c>
      <c r="AC953" s="191" t="str">
        <f ca="1" t="shared" si="75"/>
        <v/>
      </c>
      <c r="AD953" s="191" t="str">
        <f ca="1" t="shared" si="76"/>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3"/>
        <v/>
      </c>
      <c r="T954" s="232" t="str">
        <f ca="1">IF(B954="","",IF(ISERROR(MATCH($J954,SorP!$B$1:$B$6261,0)),"",INDIRECT("'SorP'!$A$"&amp;MATCH($S954&amp;$J954,SorP!C:C,0))))</f>
        <v/>
      </c>
      <c r="U954" s="233"/>
      <c r="V954" s="234" t="e">
        <f ca="1">IF(C954="",NA(),MATCH($B954&amp;$C954,'Smelter Look-up'!$J:$J,0))</f>
        <v>#N/A</v>
      </c>
      <c r="X954" s="191">
        <f ca="1" t="shared" si="72"/>
        <v>0</v>
      </c>
      <c r="AB954" s="235" t="str">
        <f ca="1" t="shared" si="74"/>
        <v/>
      </c>
      <c r="AC954" s="191" t="str">
        <f ca="1" t="shared" si="75"/>
        <v/>
      </c>
      <c r="AD954" s="191" t="str">
        <f ca="1" t="shared" si="76"/>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3"/>
        <v/>
      </c>
      <c r="T955" s="232" t="str">
        <f ca="1">IF(B955="","",IF(ISERROR(MATCH($J955,SorP!$B$1:$B$6261,0)),"",INDIRECT("'SorP'!$A$"&amp;MATCH($S955&amp;$J955,SorP!C:C,0))))</f>
        <v/>
      </c>
      <c r="U955" s="233"/>
      <c r="V955" s="234" t="e">
        <f ca="1">IF(C955="",NA(),MATCH($B955&amp;$C955,'Smelter Look-up'!$J:$J,0))</f>
        <v>#N/A</v>
      </c>
      <c r="X955" s="191">
        <f ca="1" t="shared" si="72"/>
        <v>0</v>
      </c>
      <c r="AB955" s="235" t="str">
        <f ca="1" t="shared" si="74"/>
        <v/>
      </c>
      <c r="AC955" s="191" t="str">
        <f ca="1" t="shared" si="75"/>
        <v/>
      </c>
      <c r="AD955" s="191" t="str">
        <f ca="1" t="shared" si="76"/>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si="73"/>
        <v/>
      </c>
      <c r="T956" s="232" t="str">
        <f ca="1">IF(B956="","",IF(ISERROR(MATCH($J956,SorP!$B$1:$B$6261,0)),"",INDIRECT("'SorP'!$A$"&amp;MATCH($S956&amp;$J956,SorP!C:C,0))))</f>
        <v/>
      </c>
      <c r="U956" s="233"/>
      <c r="V956" s="234" t="e">
        <f ca="1">IF(C956="",NA(),MATCH($B956&amp;$C956,'Smelter Look-up'!$J:$J,0))</f>
        <v>#N/A</v>
      </c>
      <c r="X956" s="191">
        <f ca="1" t="shared" si="72"/>
        <v>0</v>
      </c>
      <c r="AB956" s="235" t="str">
        <f ca="1" t="shared" si="74"/>
        <v/>
      </c>
      <c r="AC956" s="191" t="str">
        <f ca="1" t="shared" si="75"/>
        <v/>
      </c>
      <c r="AD956" s="191" t="str">
        <f ca="1" t="shared" si="76"/>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3"/>
        <v/>
      </c>
      <c r="T957" s="232" t="str">
        <f ca="1">IF(B957="","",IF(ISERROR(MATCH($J957,SorP!$B$1:$B$6261,0)),"",INDIRECT("'SorP'!$A$"&amp;MATCH($S957&amp;$J957,SorP!C:C,0))))</f>
        <v/>
      </c>
      <c r="U957" s="233"/>
      <c r="V957" s="234" t="e">
        <f ca="1">IF(C957="",NA(),MATCH($B957&amp;$C957,'Smelter Look-up'!$J:$J,0))</f>
        <v>#N/A</v>
      </c>
      <c r="X957" s="191">
        <f ca="1" t="shared" ref="X957:X1020" si="77">IF(AND(C957="Smelter not listed",OR(LEN(D957)=0,LEN(E957)=0)),1,0)</f>
        <v>0</v>
      </c>
      <c r="AB957" s="235" t="str">
        <f ca="1" t="shared" si="74"/>
        <v/>
      </c>
      <c r="AC957" s="191" t="str">
        <f ca="1" t="shared" si="75"/>
        <v/>
      </c>
      <c r="AD957" s="191" t="str">
        <f ca="1" t="shared" si="76"/>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ref="S958:S1021" si="78">IF(B958="","",IF(ISERROR(MATCH($E958,CL,0)),"Unknown",INDIRECT("'C'!$A$"&amp;MATCH($E958,CL,0)+1)))</f>
        <v/>
      </c>
      <c r="T958" s="232" t="str">
        <f ca="1">IF(B958="","",IF(ISERROR(MATCH($J958,SorP!$B$1:$B$6261,0)),"",INDIRECT("'SorP'!$A$"&amp;MATCH($S958&amp;$J958,SorP!C:C,0))))</f>
        <v/>
      </c>
      <c r="U958" s="233"/>
      <c r="V958" s="234" t="e">
        <f ca="1">IF(C958="",NA(),MATCH($B958&amp;$C958,'Smelter Look-up'!$J:$J,0))</f>
        <v>#N/A</v>
      </c>
      <c r="X958" s="191">
        <f ca="1" t="shared" si="77"/>
        <v>0</v>
      </c>
      <c r="AB958" s="235" t="str">
        <f ca="1" t="shared" si="74"/>
        <v/>
      </c>
      <c r="AC958" s="191" t="str">
        <f ca="1" t="shared" si="75"/>
        <v/>
      </c>
      <c r="AD958" s="191" t="str">
        <f ca="1" t="shared" si="76"/>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8"/>
        <v/>
      </c>
      <c r="T959" s="232" t="str">
        <f ca="1">IF(B959="","",IF(ISERROR(MATCH($J959,SorP!$B$1:$B$6261,0)),"",INDIRECT("'SorP'!$A$"&amp;MATCH($S959&amp;$J959,SorP!C:C,0))))</f>
        <v/>
      </c>
      <c r="U959" s="233"/>
      <c r="V959" s="234" t="e">
        <f ca="1">IF(C959="",NA(),MATCH($B959&amp;$C959,'Smelter Look-up'!$J:$J,0))</f>
        <v>#N/A</v>
      </c>
      <c r="X959" s="191">
        <f ca="1" t="shared" si="77"/>
        <v>0</v>
      </c>
      <c r="AB959" s="235" t="str">
        <f ca="1" t="shared" si="74"/>
        <v/>
      </c>
      <c r="AC959" s="191" t="str">
        <f ca="1" t="shared" si="75"/>
        <v/>
      </c>
      <c r="AD959" s="191" t="str">
        <f ca="1" t="shared" si="76"/>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8"/>
        <v/>
      </c>
      <c r="T960" s="232" t="str">
        <f ca="1">IF(B960="","",IF(ISERROR(MATCH($J960,SorP!$B$1:$B$6261,0)),"",INDIRECT("'SorP'!$A$"&amp;MATCH($S960&amp;$J960,SorP!C:C,0))))</f>
        <v/>
      </c>
      <c r="U960" s="233"/>
      <c r="V960" s="234" t="e">
        <f ca="1">IF(C960="",NA(),MATCH($B960&amp;$C960,'Smelter Look-up'!$J:$J,0))</f>
        <v>#N/A</v>
      </c>
      <c r="X960" s="191">
        <f ca="1" t="shared" si="77"/>
        <v>0</v>
      </c>
      <c r="AB960" s="235" t="str">
        <f ca="1" t="shared" si="74"/>
        <v/>
      </c>
      <c r="AC960" s="191" t="str">
        <f ca="1" t="shared" si="75"/>
        <v/>
      </c>
      <c r="AD960" s="191" t="str">
        <f ca="1" t="shared" si="76"/>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8"/>
        <v/>
      </c>
      <c r="T961" s="232" t="str">
        <f ca="1">IF(B961="","",IF(ISERROR(MATCH($J961,SorP!$B$1:$B$6261,0)),"",INDIRECT("'SorP'!$A$"&amp;MATCH($S961&amp;$J961,SorP!C:C,0))))</f>
        <v/>
      </c>
      <c r="U961" s="233"/>
      <c r="V961" s="234" t="e">
        <f ca="1">IF(C961="",NA(),MATCH($B961&amp;$C961,'Smelter Look-up'!$J:$J,0))</f>
        <v>#N/A</v>
      </c>
      <c r="X961" s="191">
        <f ca="1" t="shared" si="77"/>
        <v>0</v>
      </c>
      <c r="AB961" s="235" t="str">
        <f ca="1" t="shared" si="74"/>
        <v/>
      </c>
      <c r="AC961" s="191" t="str">
        <f ca="1" t="shared" si="75"/>
        <v/>
      </c>
      <c r="AD961" s="191" t="str">
        <f ca="1" t="shared" si="76"/>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8"/>
        <v/>
      </c>
      <c r="T962" s="232" t="str">
        <f ca="1">IF(B962="","",IF(ISERROR(MATCH($J962,SorP!$B$1:$B$6261,0)),"",INDIRECT("'SorP'!$A$"&amp;MATCH($S962&amp;$J962,SorP!C:C,0))))</f>
        <v/>
      </c>
      <c r="U962" s="233"/>
      <c r="V962" s="234" t="e">
        <f ca="1">IF(C962="",NA(),MATCH($B962&amp;$C962,'Smelter Look-up'!$J:$J,0))</f>
        <v>#N/A</v>
      </c>
      <c r="X962" s="191">
        <f ca="1" t="shared" si="77"/>
        <v>0</v>
      </c>
      <c r="AB962" s="235" t="str">
        <f ca="1" t="shared" si="74"/>
        <v/>
      </c>
      <c r="AC962" s="191" t="str">
        <f ca="1" t="shared" si="75"/>
        <v/>
      </c>
      <c r="AD962" s="191" t="str">
        <f ca="1" t="shared" si="76"/>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8"/>
        <v/>
      </c>
      <c r="T963" s="232" t="str">
        <f ca="1">IF(B963="","",IF(ISERROR(MATCH($J963,SorP!$B$1:$B$6261,0)),"",INDIRECT("'SorP'!$A$"&amp;MATCH($S963&amp;$J963,SorP!C:C,0))))</f>
        <v/>
      </c>
      <c r="U963" s="233"/>
      <c r="V963" s="234" t="e">
        <f ca="1">IF(C963="",NA(),MATCH($B963&amp;$C963,'Smelter Look-up'!$J:$J,0))</f>
        <v>#N/A</v>
      </c>
      <c r="X963" s="191">
        <f ca="1" t="shared" si="77"/>
        <v>0</v>
      </c>
      <c r="AB963" s="235" t="str">
        <f ca="1" t="shared" si="74"/>
        <v/>
      </c>
      <c r="AC963" s="191" t="str">
        <f ca="1" t="shared" si="75"/>
        <v/>
      </c>
      <c r="AD963" s="191" t="str">
        <f ca="1" t="shared" si="76"/>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8"/>
        <v/>
      </c>
      <c r="T964" s="232" t="str">
        <f ca="1">IF(B964="","",IF(ISERROR(MATCH($J964,SorP!$B$1:$B$6261,0)),"",INDIRECT("'SorP'!$A$"&amp;MATCH($S964&amp;$J964,SorP!C:C,0))))</f>
        <v/>
      </c>
      <c r="U964" s="233"/>
      <c r="V964" s="234" t="e">
        <f ca="1">IF(C964="",NA(),MATCH($B964&amp;$C964,'Smelter Look-up'!$J:$J,0))</f>
        <v>#N/A</v>
      </c>
      <c r="X964" s="191">
        <f ca="1" t="shared" si="77"/>
        <v>0</v>
      </c>
      <c r="AB964" s="235" t="str">
        <f ca="1" t="shared" ref="AB964:AB1027" si="79">IF(C964="","",B964)</f>
        <v/>
      </c>
      <c r="AC964" s="191" t="str">
        <f ca="1" t="shared" ref="AC964:AC1027" si="80">B964</f>
        <v/>
      </c>
      <c r="AD964" s="191" t="str">
        <f ca="1" t="shared" ref="AD964:AD1027" si="81">IF(C964="Smelter not listed",D964,C964)</f>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8"/>
        <v/>
      </c>
      <c r="T965" s="232" t="str">
        <f ca="1">IF(B965="","",IF(ISERROR(MATCH($J965,SorP!$B$1:$B$6261,0)),"",INDIRECT("'SorP'!$A$"&amp;MATCH($S965&amp;$J965,SorP!C:C,0))))</f>
        <v/>
      </c>
      <c r="U965" s="233"/>
      <c r="V965" s="234" t="e">
        <f ca="1">IF(C965="",NA(),MATCH($B965&amp;$C965,'Smelter Look-up'!$J:$J,0))</f>
        <v>#N/A</v>
      </c>
      <c r="X965" s="191">
        <f ca="1" t="shared" si="77"/>
        <v>0</v>
      </c>
      <c r="AB965" s="235" t="str">
        <f ca="1" t="shared" si="79"/>
        <v/>
      </c>
      <c r="AC965" s="191" t="str">
        <f ca="1" t="shared" si="80"/>
        <v/>
      </c>
      <c r="AD965" s="191" t="str">
        <f ca="1" t="shared" si="81"/>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8"/>
        <v/>
      </c>
      <c r="T966" s="232" t="str">
        <f ca="1">IF(B966="","",IF(ISERROR(MATCH($J966,SorP!$B$1:$B$6261,0)),"",INDIRECT("'SorP'!$A$"&amp;MATCH($S966&amp;$J966,SorP!C:C,0))))</f>
        <v/>
      </c>
      <c r="U966" s="233"/>
      <c r="V966" s="234" t="e">
        <f ca="1">IF(C966="",NA(),MATCH($B966&amp;$C966,'Smelter Look-up'!$J:$J,0))</f>
        <v>#N/A</v>
      </c>
      <c r="X966" s="191">
        <f ca="1" t="shared" si="77"/>
        <v>0</v>
      </c>
      <c r="AB966" s="235" t="str">
        <f ca="1" t="shared" si="79"/>
        <v/>
      </c>
      <c r="AC966" s="191" t="str">
        <f ca="1" t="shared" si="80"/>
        <v/>
      </c>
      <c r="AD966" s="191" t="str">
        <f ca="1" t="shared" si="81"/>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8"/>
        <v/>
      </c>
      <c r="T967" s="232" t="str">
        <f ca="1">IF(B967="","",IF(ISERROR(MATCH($J967,SorP!$B$1:$B$6261,0)),"",INDIRECT("'SorP'!$A$"&amp;MATCH($S967&amp;$J967,SorP!C:C,0))))</f>
        <v/>
      </c>
      <c r="U967" s="233"/>
      <c r="V967" s="234" t="e">
        <f ca="1">IF(C967="",NA(),MATCH($B967&amp;$C967,'Smelter Look-up'!$J:$J,0))</f>
        <v>#N/A</v>
      </c>
      <c r="X967" s="191">
        <f ca="1" t="shared" si="77"/>
        <v>0</v>
      </c>
      <c r="AB967" s="235" t="str">
        <f ca="1" t="shared" si="79"/>
        <v/>
      </c>
      <c r="AC967" s="191" t="str">
        <f ca="1" t="shared" si="80"/>
        <v/>
      </c>
      <c r="AD967" s="191" t="str">
        <f ca="1" t="shared" si="81"/>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8"/>
        <v/>
      </c>
      <c r="T968" s="232" t="str">
        <f ca="1">IF(B968="","",IF(ISERROR(MATCH($J968,SorP!$B$1:$B$6261,0)),"",INDIRECT("'SorP'!$A$"&amp;MATCH($S968&amp;$J968,SorP!C:C,0))))</f>
        <v/>
      </c>
      <c r="U968" s="233"/>
      <c r="V968" s="234" t="e">
        <f ca="1">IF(C968="",NA(),MATCH($B968&amp;$C968,'Smelter Look-up'!$J:$J,0))</f>
        <v>#N/A</v>
      </c>
      <c r="X968" s="191">
        <f ca="1" t="shared" si="77"/>
        <v>0</v>
      </c>
      <c r="AB968" s="235" t="str">
        <f ca="1" t="shared" si="79"/>
        <v/>
      </c>
      <c r="AC968" s="191" t="str">
        <f ca="1" t="shared" si="80"/>
        <v/>
      </c>
      <c r="AD968" s="191" t="str">
        <f ca="1" t="shared" si="81"/>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8"/>
        <v/>
      </c>
      <c r="T969" s="232" t="str">
        <f ca="1">IF(B969="","",IF(ISERROR(MATCH($J969,SorP!$B$1:$B$6261,0)),"",INDIRECT("'SorP'!$A$"&amp;MATCH($S969&amp;$J969,SorP!C:C,0))))</f>
        <v/>
      </c>
      <c r="U969" s="233"/>
      <c r="V969" s="234" t="e">
        <f ca="1">IF(C969="",NA(),MATCH($B969&amp;$C969,'Smelter Look-up'!$J:$J,0))</f>
        <v>#N/A</v>
      </c>
      <c r="X969" s="191">
        <f ca="1" t="shared" si="77"/>
        <v>0</v>
      </c>
      <c r="AB969" s="235" t="str">
        <f ca="1" t="shared" si="79"/>
        <v/>
      </c>
      <c r="AC969" s="191" t="str">
        <f ca="1" t="shared" si="80"/>
        <v/>
      </c>
      <c r="AD969" s="191" t="str">
        <f ca="1" t="shared" si="81"/>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8"/>
        <v/>
      </c>
      <c r="T970" s="232" t="str">
        <f ca="1">IF(B970="","",IF(ISERROR(MATCH($J970,SorP!$B$1:$B$6261,0)),"",INDIRECT("'SorP'!$A$"&amp;MATCH($S970&amp;$J970,SorP!C:C,0))))</f>
        <v/>
      </c>
      <c r="U970" s="233"/>
      <c r="V970" s="234" t="e">
        <f ca="1">IF(C970="",NA(),MATCH($B970&amp;$C970,'Smelter Look-up'!$J:$J,0))</f>
        <v>#N/A</v>
      </c>
      <c r="X970" s="191">
        <f ca="1" t="shared" si="77"/>
        <v>0</v>
      </c>
      <c r="AB970" s="235" t="str">
        <f ca="1" t="shared" si="79"/>
        <v/>
      </c>
      <c r="AC970" s="191" t="str">
        <f ca="1" t="shared" si="80"/>
        <v/>
      </c>
      <c r="AD970" s="191" t="str">
        <f ca="1" t="shared" si="81"/>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8"/>
        <v/>
      </c>
      <c r="T971" s="232" t="str">
        <f ca="1">IF(B971="","",IF(ISERROR(MATCH($J971,SorP!$B$1:$B$6261,0)),"",INDIRECT("'SorP'!$A$"&amp;MATCH($S971&amp;$J971,SorP!C:C,0))))</f>
        <v/>
      </c>
      <c r="U971" s="233"/>
      <c r="V971" s="234" t="e">
        <f ca="1">IF(C971="",NA(),MATCH($B971&amp;$C971,'Smelter Look-up'!$J:$J,0))</f>
        <v>#N/A</v>
      </c>
      <c r="X971" s="191">
        <f ca="1" t="shared" si="77"/>
        <v>0</v>
      </c>
      <c r="AB971" s="235" t="str">
        <f ca="1" t="shared" si="79"/>
        <v/>
      </c>
      <c r="AC971" s="191" t="str">
        <f ca="1" t="shared" si="80"/>
        <v/>
      </c>
      <c r="AD971" s="191" t="str">
        <f ca="1" t="shared" si="81"/>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8"/>
        <v/>
      </c>
      <c r="T972" s="232" t="str">
        <f ca="1">IF(B972="","",IF(ISERROR(MATCH($J972,SorP!$B$1:$B$6261,0)),"",INDIRECT("'SorP'!$A$"&amp;MATCH($S972&amp;$J972,SorP!C:C,0))))</f>
        <v/>
      </c>
      <c r="U972" s="233"/>
      <c r="V972" s="234" t="e">
        <f ca="1">IF(C972="",NA(),MATCH($B972&amp;$C972,'Smelter Look-up'!$J:$J,0))</f>
        <v>#N/A</v>
      </c>
      <c r="X972" s="191">
        <f ca="1" t="shared" si="77"/>
        <v>0</v>
      </c>
      <c r="AB972" s="235" t="str">
        <f ca="1" t="shared" si="79"/>
        <v/>
      </c>
      <c r="AC972" s="191" t="str">
        <f ca="1" t="shared" si="80"/>
        <v/>
      </c>
      <c r="AD972" s="191" t="str">
        <f ca="1" t="shared" si="81"/>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8"/>
        <v/>
      </c>
      <c r="T973" s="232" t="str">
        <f ca="1">IF(B973="","",IF(ISERROR(MATCH($J973,SorP!$B$1:$B$6261,0)),"",INDIRECT("'SorP'!$A$"&amp;MATCH($S973&amp;$J973,SorP!C:C,0))))</f>
        <v/>
      </c>
      <c r="U973" s="233"/>
      <c r="V973" s="234" t="e">
        <f ca="1">IF(C973="",NA(),MATCH($B973&amp;$C973,'Smelter Look-up'!$J:$J,0))</f>
        <v>#N/A</v>
      </c>
      <c r="X973" s="191">
        <f ca="1" t="shared" si="77"/>
        <v>0</v>
      </c>
      <c r="AB973" s="235" t="str">
        <f ca="1" t="shared" si="79"/>
        <v/>
      </c>
      <c r="AC973" s="191" t="str">
        <f ca="1" t="shared" si="80"/>
        <v/>
      </c>
      <c r="AD973" s="191" t="str">
        <f ca="1" t="shared" si="81"/>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8"/>
        <v/>
      </c>
      <c r="T974" s="232" t="str">
        <f ca="1">IF(B974="","",IF(ISERROR(MATCH($J974,SorP!$B$1:$B$6261,0)),"",INDIRECT("'SorP'!$A$"&amp;MATCH($S974&amp;$J974,SorP!C:C,0))))</f>
        <v/>
      </c>
      <c r="U974" s="233"/>
      <c r="V974" s="234" t="e">
        <f ca="1">IF(C974="",NA(),MATCH($B974&amp;$C974,'Smelter Look-up'!$J:$J,0))</f>
        <v>#N/A</v>
      </c>
      <c r="X974" s="191">
        <f ca="1" t="shared" si="77"/>
        <v>0</v>
      </c>
      <c r="AB974" s="235" t="str">
        <f ca="1" t="shared" si="79"/>
        <v/>
      </c>
      <c r="AC974" s="191" t="str">
        <f ca="1" t="shared" si="80"/>
        <v/>
      </c>
      <c r="AD974" s="191" t="str">
        <f ca="1" t="shared" si="81"/>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8"/>
        <v/>
      </c>
      <c r="T975" s="232" t="str">
        <f ca="1">IF(B975="","",IF(ISERROR(MATCH($J975,SorP!$B$1:$B$6261,0)),"",INDIRECT("'SorP'!$A$"&amp;MATCH($S975&amp;$J975,SorP!C:C,0))))</f>
        <v/>
      </c>
      <c r="U975" s="233"/>
      <c r="V975" s="234" t="e">
        <f ca="1">IF(C975="",NA(),MATCH($B975&amp;$C975,'Smelter Look-up'!$J:$J,0))</f>
        <v>#N/A</v>
      </c>
      <c r="X975" s="191">
        <f ca="1" t="shared" si="77"/>
        <v>0</v>
      </c>
      <c r="AB975" s="235" t="str">
        <f ca="1" t="shared" si="79"/>
        <v/>
      </c>
      <c r="AC975" s="191" t="str">
        <f ca="1" t="shared" si="80"/>
        <v/>
      </c>
      <c r="AD975" s="191" t="str">
        <f ca="1" t="shared" si="81"/>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8"/>
        <v/>
      </c>
      <c r="T976" s="232" t="str">
        <f ca="1">IF(B976="","",IF(ISERROR(MATCH($J976,SorP!$B$1:$B$6261,0)),"",INDIRECT("'SorP'!$A$"&amp;MATCH($S976&amp;$J976,SorP!C:C,0))))</f>
        <v/>
      </c>
      <c r="U976" s="233"/>
      <c r="V976" s="234" t="e">
        <f ca="1">IF(C976="",NA(),MATCH($B976&amp;$C976,'Smelter Look-up'!$J:$J,0))</f>
        <v>#N/A</v>
      </c>
      <c r="X976" s="191">
        <f ca="1" t="shared" si="77"/>
        <v>0</v>
      </c>
      <c r="AB976" s="235" t="str">
        <f ca="1" t="shared" si="79"/>
        <v/>
      </c>
      <c r="AC976" s="191" t="str">
        <f ca="1" t="shared" si="80"/>
        <v/>
      </c>
      <c r="AD976" s="191" t="str">
        <f ca="1" t="shared" si="81"/>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8"/>
        <v/>
      </c>
      <c r="T977" s="232" t="str">
        <f ca="1">IF(B977="","",IF(ISERROR(MATCH($J977,SorP!$B$1:$B$6261,0)),"",INDIRECT("'SorP'!$A$"&amp;MATCH($S977&amp;$J977,SorP!C:C,0))))</f>
        <v/>
      </c>
      <c r="U977" s="233"/>
      <c r="V977" s="234" t="e">
        <f ca="1">IF(C977="",NA(),MATCH($B977&amp;$C977,'Smelter Look-up'!$J:$J,0))</f>
        <v>#N/A</v>
      </c>
      <c r="X977" s="191">
        <f ca="1" t="shared" si="77"/>
        <v>0</v>
      </c>
      <c r="AB977" s="235" t="str">
        <f ca="1" t="shared" si="79"/>
        <v/>
      </c>
      <c r="AC977" s="191" t="str">
        <f ca="1" t="shared" si="80"/>
        <v/>
      </c>
      <c r="AD977" s="191" t="str">
        <f ca="1" t="shared" si="81"/>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8"/>
        <v/>
      </c>
      <c r="T978" s="232" t="str">
        <f ca="1">IF(B978="","",IF(ISERROR(MATCH($J978,SorP!$B$1:$B$6261,0)),"",INDIRECT("'SorP'!$A$"&amp;MATCH($S978&amp;$J978,SorP!C:C,0))))</f>
        <v/>
      </c>
      <c r="U978" s="233"/>
      <c r="V978" s="234" t="e">
        <f ca="1">IF(C978="",NA(),MATCH($B978&amp;$C978,'Smelter Look-up'!$J:$J,0))</f>
        <v>#N/A</v>
      </c>
      <c r="X978" s="191">
        <f ca="1" t="shared" si="77"/>
        <v>0</v>
      </c>
      <c r="AB978" s="235" t="str">
        <f ca="1" t="shared" si="79"/>
        <v/>
      </c>
      <c r="AC978" s="191" t="str">
        <f ca="1" t="shared" si="80"/>
        <v/>
      </c>
      <c r="AD978" s="191" t="str">
        <f ca="1" t="shared" si="81"/>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8"/>
        <v/>
      </c>
      <c r="T979" s="232" t="str">
        <f ca="1">IF(B979="","",IF(ISERROR(MATCH($J979,SorP!$B$1:$B$6261,0)),"",INDIRECT("'SorP'!$A$"&amp;MATCH($S979&amp;$J979,SorP!C:C,0))))</f>
        <v/>
      </c>
      <c r="U979" s="233"/>
      <c r="V979" s="234" t="e">
        <f ca="1">IF(C979="",NA(),MATCH($B979&amp;$C979,'Smelter Look-up'!$J:$J,0))</f>
        <v>#N/A</v>
      </c>
      <c r="X979" s="191">
        <f ca="1" t="shared" si="77"/>
        <v>0</v>
      </c>
      <c r="AB979" s="235" t="str">
        <f ca="1" t="shared" si="79"/>
        <v/>
      </c>
      <c r="AC979" s="191" t="str">
        <f ca="1" t="shared" si="80"/>
        <v/>
      </c>
      <c r="AD979" s="191" t="str">
        <f ca="1" t="shared" si="81"/>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8"/>
        <v/>
      </c>
      <c r="T980" s="232" t="str">
        <f ca="1">IF(B980="","",IF(ISERROR(MATCH($J980,SorP!$B$1:$B$6261,0)),"",INDIRECT("'SorP'!$A$"&amp;MATCH($S980&amp;$J980,SorP!C:C,0))))</f>
        <v/>
      </c>
      <c r="U980" s="233"/>
      <c r="V980" s="234" t="e">
        <f ca="1">IF(C980="",NA(),MATCH($B980&amp;$C980,'Smelter Look-up'!$J:$J,0))</f>
        <v>#N/A</v>
      </c>
      <c r="X980" s="191">
        <f ca="1" t="shared" si="77"/>
        <v>0</v>
      </c>
      <c r="AB980" s="235" t="str">
        <f ca="1" t="shared" si="79"/>
        <v/>
      </c>
      <c r="AC980" s="191" t="str">
        <f ca="1" t="shared" si="80"/>
        <v/>
      </c>
      <c r="AD980" s="191" t="str">
        <f ca="1" t="shared" si="81"/>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8"/>
        <v/>
      </c>
      <c r="T981" s="232" t="str">
        <f ca="1">IF(B981="","",IF(ISERROR(MATCH($J981,SorP!$B$1:$B$6261,0)),"",INDIRECT("'SorP'!$A$"&amp;MATCH($S981&amp;$J981,SorP!C:C,0))))</f>
        <v/>
      </c>
      <c r="U981" s="233"/>
      <c r="V981" s="234" t="e">
        <f ca="1">IF(C981="",NA(),MATCH($B981&amp;$C981,'Smelter Look-up'!$J:$J,0))</f>
        <v>#N/A</v>
      </c>
      <c r="X981" s="191">
        <f ca="1" t="shared" si="77"/>
        <v>0</v>
      </c>
      <c r="AB981" s="235" t="str">
        <f ca="1" t="shared" si="79"/>
        <v/>
      </c>
      <c r="AC981" s="191" t="str">
        <f ca="1" t="shared" si="80"/>
        <v/>
      </c>
      <c r="AD981" s="191" t="str">
        <f ca="1" t="shared" si="81"/>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8"/>
        <v/>
      </c>
      <c r="T982" s="232" t="str">
        <f ca="1">IF(B982="","",IF(ISERROR(MATCH($J982,SorP!$B$1:$B$6261,0)),"",INDIRECT("'SorP'!$A$"&amp;MATCH($S982&amp;$J982,SorP!C:C,0))))</f>
        <v/>
      </c>
      <c r="U982" s="233"/>
      <c r="V982" s="234" t="e">
        <f ca="1">IF(C982="",NA(),MATCH($B982&amp;$C982,'Smelter Look-up'!$J:$J,0))</f>
        <v>#N/A</v>
      </c>
      <c r="X982" s="191">
        <f ca="1" t="shared" si="77"/>
        <v>0</v>
      </c>
      <c r="AB982" s="235" t="str">
        <f ca="1" t="shared" si="79"/>
        <v/>
      </c>
      <c r="AC982" s="191" t="str">
        <f ca="1" t="shared" si="80"/>
        <v/>
      </c>
      <c r="AD982" s="191" t="str">
        <f ca="1" t="shared" si="81"/>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8"/>
        <v/>
      </c>
      <c r="T983" s="232" t="str">
        <f ca="1">IF(B983="","",IF(ISERROR(MATCH($J983,SorP!$B$1:$B$6261,0)),"",INDIRECT("'SorP'!$A$"&amp;MATCH($S983&amp;$J983,SorP!C:C,0))))</f>
        <v/>
      </c>
      <c r="U983" s="233"/>
      <c r="V983" s="234" t="e">
        <f ca="1">IF(C983="",NA(),MATCH($B983&amp;$C983,'Smelter Look-up'!$J:$J,0))</f>
        <v>#N/A</v>
      </c>
      <c r="X983" s="191">
        <f ca="1" t="shared" si="77"/>
        <v>0</v>
      </c>
      <c r="AB983" s="235" t="str">
        <f ca="1" t="shared" si="79"/>
        <v/>
      </c>
      <c r="AC983" s="191" t="str">
        <f ca="1" t="shared" si="80"/>
        <v/>
      </c>
      <c r="AD983" s="191" t="str">
        <f ca="1" t="shared" si="81"/>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8"/>
        <v/>
      </c>
      <c r="T984" s="232" t="str">
        <f ca="1">IF(B984="","",IF(ISERROR(MATCH($J984,SorP!$B$1:$B$6261,0)),"",INDIRECT("'SorP'!$A$"&amp;MATCH($S984&amp;$J984,SorP!C:C,0))))</f>
        <v/>
      </c>
      <c r="U984" s="233"/>
      <c r="V984" s="234" t="e">
        <f ca="1">IF(C984="",NA(),MATCH($B984&amp;$C984,'Smelter Look-up'!$J:$J,0))</f>
        <v>#N/A</v>
      </c>
      <c r="X984" s="191">
        <f ca="1" t="shared" si="77"/>
        <v>0</v>
      </c>
      <c r="AB984" s="235" t="str">
        <f ca="1" t="shared" si="79"/>
        <v/>
      </c>
      <c r="AC984" s="191" t="str">
        <f ca="1" t="shared" si="80"/>
        <v/>
      </c>
      <c r="AD984" s="191" t="str">
        <f ca="1" t="shared" si="81"/>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8"/>
        <v/>
      </c>
      <c r="T985" s="232" t="str">
        <f ca="1">IF(B985="","",IF(ISERROR(MATCH($J985,SorP!$B$1:$B$6261,0)),"",INDIRECT("'SorP'!$A$"&amp;MATCH($S985&amp;$J985,SorP!C:C,0))))</f>
        <v/>
      </c>
      <c r="U985" s="233"/>
      <c r="V985" s="234" t="e">
        <f ca="1">IF(C985="",NA(),MATCH($B985&amp;$C985,'Smelter Look-up'!$J:$J,0))</f>
        <v>#N/A</v>
      </c>
      <c r="X985" s="191">
        <f ca="1" t="shared" si="77"/>
        <v>0</v>
      </c>
      <c r="AB985" s="235" t="str">
        <f ca="1" t="shared" si="79"/>
        <v/>
      </c>
      <c r="AC985" s="191" t="str">
        <f ca="1" t="shared" si="80"/>
        <v/>
      </c>
      <c r="AD985" s="191" t="str">
        <f ca="1" t="shared" si="81"/>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8"/>
        <v/>
      </c>
      <c r="T986" s="232" t="str">
        <f ca="1">IF(B986="","",IF(ISERROR(MATCH($J986,SorP!$B$1:$B$6261,0)),"",INDIRECT("'SorP'!$A$"&amp;MATCH($S986&amp;$J986,SorP!C:C,0))))</f>
        <v/>
      </c>
      <c r="U986" s="233"/>
      <c r="V986" s="234" t="e">
        <f ca="1">IF(C986="",NA(),MATCH($B986&amp;$C986,'Smelter Look-up'!$J:$J,0))</f>
        <v>#N/A</v>
      </c>
      <c r="X986" s="191">
        <f ca="1" t="shared" si="77"/>
        <v>0</v>
      </c>
      <c r="AB986" s="235" t="str">
        <f ca="1" t="shared" si="79"/>
        <v/>
      </c>
      <c r="AC986" s="191" t="str">
        <f ca="1" t="shared" si="80"/>
        <v/>
      </c>
      <c r="AD986" s="191" t="str">
        <f ca="1" t="shared" si="81"/>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8"/>
        <v/>
      </c>
      <c r="T987" s="232" t="str">
        <f ca="1">IF(B987="","",IF(ISERROR(MATCH($J987,SorP!$B$1:$B$6261,0)),"",INDIRECT("'SorP'!$A$"&amp;MATCH($S987&amp;$J987,SorP!C:C,0))))</f>
        <v/>
      </c>
      <c r="U987" s="233"/>
      <c r="V987" s="234" t="e">
        <f ca="1">IF(C987="",NA(),MATCH($B987&amp;$C987,'Smelter Look-up'!$J:$J,0))</f>
        <v>#N/A</v>
      </c>
      <c r="X987" s="191">
        <f ca="1" t="shared" si="77"/>
        <v>0</v>
      </c>
      <c r="AB987" s="235" t="str">
        <f ca="1" t="shared" si="79"/>
        <v/>
      </c>
      <c r="AC987" s="191" t="str">
        <f ca="1" t="shared" si="80"/>
        <v/>
      </c>
      <c r="AD987" s="191" t="str">
        <f ca="1" t="shared" si="81"/>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8"/>
        <v/>
      </c>
      <c r="T988" s="232" t="str">
        <f ca="1">IF(B988="","",IF(ISERROR(MATCH($J988,SorP!$B$1:$B$6261,0)),"",INDIRECT("'SorP'!$A$"&amp;MATCH($S988&amp;$J988,SorP!C:C,0))))</f>
        <v/>
      </c>
      <c r="U988" s="233"/>
      <c r="V988" s="234" t="e">
        <f ca="1">IF(C988="",NA(),MATCH($B988&amp;$C988,'Smelter Look-up'!$J:$J,0))</f>
        <v>#N/A</v>
      </c>
      <c r="X988" s="191">
        <f ca="1" t="shared" si="77"/>
        <v>0</v>
      </c>
      <c r="AB988" s="235" t="str">
        <f ca="1" t="shared" si="79"/>
        <v/>
      </c>
      <c r="AC988" s="191" t="str">
        <f ca="1" t="shared" si="80"/>
        <v/>
      </c>
      <c r="AD988" s="191" t="str">
        <f ca="1" t="shared" si="81"/>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8"/>
        <v/>
      </c>
      <c r="T989" s="232" t="str">
        <f ca="1">IF(B989="","",IF(ISERROR(MATCH($J989,SorP!$B$1:$B$6261,0)),"",INDIRECT("'SorP'!$A$"&amp;MATCH($S989&amp;$J989,SorP!C:C,0))))</f>
        <v/>
      </c>
      <c r="U989" s="233"/>
      <c r="V989" s="234" t="e">
        <f ca="1">IF(C989="",NA(),MATCH($B989&amp;$C989,'Smelter Look-up'!$J:$J,0))</f>
        <v>#N/A</v>
      </c>
      <c r="X989" s="191">
        <f ca="1" t="shared" si="77"/>
        <v>0</v>
      </c>
      <c r="AB989" s="235" t="str">
        <f ca="1" t="shared" si="79"/>
        <v/>
      </c>
      <c r="AC989" s="191" t="str">
        <f ca="1" t="shared" si="80"/>
        <v/>
      </c>
      <c r="AD989" s="191" t="str">
        <f ca="1" t="shared" si="81"/>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8"/>
        <v/>
      </c>
      <c r="T990" s="232" t="str">
        <f ca="1">IF(B990="","",IF(ISERROR(MATCH($J990,SorP!$B$1:$B$6261,0)),"",INDIRECT("'SorP'!$A$"&amp;MATCH($S990&amp;$J990,SorP!C:C,0))))</f>
        <v/>
      </c>
      <c r="U990" s="233"/>
      <c r="V990" s="234" t="e">
        <f ca="1">IF(C990="",NA(),MATCH($B990&amp;$C990,'Smelter Look-up'!$J:$J,0))</f>
        <v>#N/A</v>
      </c>
      <c r="X990" s="191">
        <f ca="1" t="shared" si="77"/>
        <v>0</v>
      </c>
      <c r="AB990" s="235" t="str">
        <f ca="1" t="shared" si="79"/>
        <v/>
      </c>
      <c r="AC990" s="191" t="str">
        <f ca="1" t="shared" si="80"/>
        <v/>
      </c>
      <c r="AD990" s="191" t="str">
        <f ca="1" t="shared" si="81"/>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8"/>
        <v/>
      </c>
      <c r="T991" s="232" t="str">
        <f ca="1">IF(B991="","",IF(ISERROR(MATCH($J991,SorP!$B$1:$B$6261,0)),"",INDIRECT("'SorP'!$A$"&amp;MATCH($S991&amp;$J991,SorP!C:C,0))))</f>
        <v/>
      </c>
      <c r="U991" s="233"/>
      <c r="V991" s="234" t="e">
        <f ca="1">IF(C991="",NA(),MATCH($B991&amp;$C991,'Smelter Look-up'!$J:$J,0))</f>
        <v>#N/A</v>
      </c>
      <c r="X991" s="191">
        <f ca="1" t="shared" si="77"/>
        <v>0</v>
      </c>
      <c r="AB991" s="235" t="str">
        <f ca="1" t="shared" si="79"/>
        <v/>
      </c>
      <c r="AC991" s="191" t="str">
        <f ca="1" t="shared" si="80"/>
        <v/>
      </c>
      <c r="AD991" s="191" t="str">
        <f ca="1" t="shared" si="81"/>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8"/>
        <v/>
      </c>
      <c r="T992" s="232" t="str">
        <f ca="1">IF(B992="","",IF(ISERROR(MATCH($J992,SorP!$B$1:$B$6261,0)),"",INDIRECT("'SorP'!$A$"&amp;MATCH($S992&amp;$J992,SorP!C:C,0))))</f>
        <v/>
      </c>
      <c r="U992" s="233"/>
      <c r="V992" s="234" t="e">
        <f ca="1">IF(C992="",NA(),MATCH($B992&amp;$C992,'Smelter Look-up'!$J:$J,0))</f>
        <v>#N/A</v>
      </c>
      <c r="X992" s="191">
        <f ca="1" t="shared" si="77"/>
        <v>0</v>
      </c>
      <c r="AB992" s="235" t="str">
        <f ca="1" t="shared" si="79"/>
        <v/>
      </c>
      <c r="AC992" s="191" t="str">
        <f ca="1" t="shared" si="80"/>
        <v/>
      </c>
      <c r="AD992" s="191" t="str">
        <f ca="1" t="shared" si="81"/>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8"/>
        <v/>
      </c>
      <c r="T993" s="232" t="str">
        <f ca="1">IF(B993="","",IF(ISERROR(MATCH($J993,SorP!$B$1:$B$6261,0)),"",INDIRECT("'SorP'!$A$"&amp;MATCH($S993&amp;$J993,SorP!C:C,0))))</f>
        <v/>
      </c>
      <c r="U993" s="233"/>
      <c r="V993" s="234" t="e">
        <f ca="1">IF(C993="",NA(),MATCH($B993&amp;$C993,'Smelter Look-up'!$J:$J,0))</f>
        <v>#N/A</v>
      </c>
      <c r="X993" s="191">
        <f ca="1" t="shared" si="77"/>
        <v>0</v>
      </c>
      <c r="AB993" s="235" t="str">
        <f ca="1" t="shared" si="79"/>
        <v/>
      </c>
      <c r="AC993" s="191" t="str">
        <f ca="1" t="shared" si="80"/>
        <v/>
      </c>
      <c r="AD993" s="191" t="str">
        <f ca="1" t="shared" si="81"/>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8"/>
        <v/>
      </c>
      <c r="T994" s="232" t="str">
        <f ca="1">IF(B994="","",IF(ISERROR(MATCH($J994,SorP!$B$1:$B$6261,0)),"",INDIRECT("'SorP'!$A$"&amp;MATCH($S994&amp;$J994,SorP!C:C,0))))</f>
        <v/>
      </c>
      <c r="U994" s="233"/>
      <c r="V994" s="234" t="e">
        <f ca="1">IF(C994="",NA(),MATCH($B994&amp;$C994,'Smelter Look-up'!$J:$J,0))</f>
        <v>#N/A</v>
      </c>
      <c r="X994" s="191">
        <f ca="1" t="shared" si="77"/>
        <v>0</v>
      </c>
      <c r="AB994" s="235" t="str">
        <f ca="1" t="shared" si="79"/>
        <v/>
      </c>
      <c r="AC994" s="191" t="str">
        <f ca="1" t="shared" si="80"/>
        <v/>
      </c>
      <c r="AD994" s="191" t="str">
        <f ca="1" t="shared" si="81"/>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8"/>
        <v/>
      </c>
      <c r="T995" s="232" t="str">
        <f ca="1">IF(B995="","",IF(ISERROR(MATCH($J995,SorP!$B$1:$B$6261,0)),"",INDIRECT("'SorP'!$A$"&amp;MATCH($S995&amp;$J995,SorP!C:C,0))))</f>
        <v/>
      </c>
      <c r="U995" s="233"/>
      <c r="V995" s="234" t="e">
        <f ca="1">IF(C995="",NA(),MATCH($B995&amp;$C995,'Smelter Look-up'!$J:$J,0))</f>
        <v>#N/A</v>
      </c>
      <c r="X995" s="191">
        <f ca="1" t="shared" si="77"/>
        <v>0</v>
      </c>
      <c r="AB995" s="235" t="str">
        <f ca="1" t="shared" si="79"/>
        <v/>
      </c>
      <c r="AC995" s="191" t="str">
        <f ca="1" t="shared" si="80"/>
        <v/>
      </c>
      <c r="AD995" s="191" t="str">
        <f ca="1" t="shared" si="81"/>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8"/>
        <v/>
      </c>
      <c r="T996" s="232" t="str">
        <f ca="1">IF(B996="","",IF(ISERROR(MATCH($J996,SorP!$B$1:$B$6261,0)),"",INDIRECT("'SorP'!$A$"&amp;MATCH($S996&amp;$J996,SorP!C:C,0))))</f>
        <v/>
      </c>
      <c r="U996" s="233"/>
      <c r="V996" s="234" t="e">
        <f ca="1">IF(C996="",NA(),MATCH($B996&amp;$C996,'Smelter Look-up'!$J:$J,0))</f>
        <v>#N/A</v>
      </c>
      <c r="X996" s="191">
        <f ca="1" t="shared" si="77"/>
        <v>0</v>
      </c>
      <c r="AB996" s="235" t="str">
        <f ca="1" t="shared" si="79"/>
        <v/>
      </c>
      <c r="AC996" s="191" t="str">
        <f ca="1" t="shared" si="80"/>
        <v/>
      </c>
      <c r="AD996" s="191" t="str">
        <f ca="1" t="shared" si="81"/>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8"/>
        <v/>
      </c>
      <c r="T997" s="232" t="str">
        <f ca="1">IF(B997="","",IF(ISERROR(MATCH($J997,SorP!$B$1:$B$6261,0)),"",INDIRECT("'SorP'!$A$"&amp;MATCH($S997&amp;$J997,SorP!C:C,0))))</f>
        <v/>
      </c>
      <c r="U997" s="233"/>
      <c r="V997" s="234" t="e">
        <f ca="1">IF(C997="",NA(),MATCH($B997&amp;$C997,'Smelter Look-up'!$J:$J,0))</f>
        <v>#N/A</v>
      </c>
      <c r="X997" s="191">
        <f ca="1" t="shared" si="77"/>
        <v>0</v>
      </c>
      <c r="AB997" s="235" t="str">
        <f ca="1" t="shared" si="79"/>
        <v/>
      </c>
      <c r="AC997" s="191" t="str">
        <f ca="1" t="shared" si="80"/>
        <v/>
      </c>
      <c r="AD997" s="191" t="str">
        <f ca="1" t="shared" si="81"/>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8"/>
        <v/>
      </c>
      <c r="T998" s="232" t="str">
        <f ca="1">IF(B998="","",IF(ISERROR(MATCH($J998,SorP!$B$1:$B$6261,0)),"",INDIRECT("'SorP'!$A$"&amp;MATCH($S998&amp;$J998,SorP!C:C,0))))</f>
        <v/>
      </c>
      <c r="U998" s="233"/>
      <c r="V998" s="234" t="e">
        <f ca="1">IF(C998="",NA(),MATCH($B998&amp;$C998,'Smelter Look-up'!$J:$J,0))</f>
        <v>#N/A</v>
      </c>
      <c r="X998" s="191">
        <f ca="1" t="shared" si="77"/>
        <v>0</v>
      </c>
      <c r="AB998" s="235" t="str">
        <f ca="1" t="shared" si="79"/>
        <v/>
      </c>
      <c r="AC998" s="191" t="str">
        <f ca="1" t="shared" si="80"/>
        <v/>
      </c>
      <c r="AD998" s="191" t="str">
        <f ca="1" t="shared" si="81"/>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8"/>
        <v/>
      </c>
      <c r="T999" s="232" t="str">
        <f ca="1">IF(B999="","",IF(ISERROR(MATCH($J999,SorP!$B$1:$B$6261,0)),"",INDIRECT("'SorP'!$A$"&amp;MATCH($S999&amp;$J999,SorP!C:C,0))))</f>
        <v/>
      </c>
      <c r="U999" s="233"/>
      <c r="V999" s="234" t="e">
        <f ca="1">IF(C999="",NA(),MATCH($B999&amp;$C999,'Smelter Look-up'!$J:$J,0))</f>
        <v>#N/A</v>
      </c>
      <c r="X999" s="191">
        <f ca="1" t="shared" si="77"/>
        <v>0</v>
      </c>
      <c r="AB999" s="235" t="str">
        <f ca="1" t="shared" si="79"/>
        <v/>
      </c>
      <c r="AC999" s="191" t="str">
        <f ca="1" t="shared" si="80"/>
        <v/>
      </c>
      <c r="AD999" s="191" t="str">
        <f ca="1" t="shared" si="81"/>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8"/>
        <v/>
      </c>
      <c r="T1000" s="232" t="str">
        <f ca="1">IF(B1000="","",IF(ISERROR(MATCH($J1000,SorP!$B$1:$B$6261,0)),"",INDIRECT("'SorP'!$A$"&amp;MATCH($S1000&amp;$J1000,SorP!C:C,0))))</f>
        <v/>
      </c>
      <c r="U1000" s="233"/>
      <c r="V1000" s="234" t="e">
        <f ca="1">IF(C1000="",NA(),MATCH($B1000&amp;$C1000,'Smelter Look-up'!$J:$J,0))</f>
        <v>#N/A</v>
      </c>
      <c r="X1000" s="191">
        <f ca="1" t="shared" si="77"/>
        <v>0</v>
      </c>
      <c r="AB1000" s="235" t="str">
        <f ca="1" t="shared" si="79"/>
        <v/>
      </c>
      <c r="AC1000" s="191" t="str">
        <f ca="1" t="shared" si="80"/>
        <v/>
      </c>
      <c r="AD1000" s="191" t="str">
        <f ca="1" t="shared" si="81"/>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8"/>
        <v/>
      </c>
      <c r="T1001" s="232" t="str">
        <f ca="1">IF(B1001="","",IF(ISERROR(MATCH($J1001,SorP!$B$1:$B$6261,0)),"",INDIRECT("'SorP'!$A$"&amp;MATCH($S1001&amp;$J1001,SorP!C:C,0))))</f>
        <v/>
      </c>
      <c r="U1001" s="233"/>
      <c r="V1001" s="234" t="e">
        <f ca="1">IF(C1001="",NA(),MATCH($B1001&amp;$C1001,'Smelter Look-up'!$J:$J,0))</f>
        <v>#N/A</v>
      </c>
      <c r="X1001" s="191">
        <f ca="1" t="shared" si="77"/>
        <v>0</v>
      </c>
      <c r="AB1001" s="235" t="str">
        <f ca="1" t="shared" si="79"/>
        <v/>
      </c>
      <c r="AC1001" s="191" t="str">
        <f ca="1" t="shared" si="80"/>
        <v/>
      </c>
      <c r="AD1001" s="191" t="str">
        <f ca="1" t="shared" si="81"/>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8"/>
        <v/>
      </c>
      <c r="T1002" s="232" t="str">
        <f ca="1">IF(B1002="","",IF(ISERROR(MATCH($J1002,SorP!$B$1:$B$6261,0)),"",INDIRECT("'SorP'!$A$"&amp;MATCH($S1002&amp;$J1002,SorP!C:C,0))))</f>
        <v/>
      </c>
      <c r="U1002" s="233"/>
      <c r="V1002" s="234" t="e">
        <f ca="1">IF(C1002="",NA(),MATCH($B1002&amp;$C1002,'Smelter Look-up'!$J:$J,0))</f>
        <v>#N/A</v>
      </c>
      <c r="X1002" s="191">
        <f ca="1" t="shared" si="77"/>
        <v>0</v>
      </c>
      <c r="AB1002" s="235" t="str">
        <f ca="1" t="shared" si="79"/>
        <v/>
      </c>
      <c r="AC1002" s="191" t="str">
        <f ca="1" t="shared" si="80"/>
        <v/>
      </c>
      <c r="AD1002" s="191" t="str">
        <f ca="1" t="shared" si="81"/>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8"/>
        <v/>
      </c>
      <c r="T1003" s="232" t="str">
        <f ca="1">IF(B1003="","",IF(ISERROR(MATCH($J1003,SorP!$B$1:$B$6261,0)),"",INDIRECT("'SorP'!$A$"&amp;MATCH($S1003&amp;$J1003,SorP!C:C,0))))</f>
        <v/>
      </c>
      <c r="U1003" s="233"/>
      <c r="V1003" s="234" t="e">
        <f ca="1">IF(C1003="",NA(),MATCH($B1003&amp;$C1003,'Smelter Look-up'!$J:$J,0))</f>
        <v>#N/A</v>
      </c>
      <c r="X1003" s="191">
        <f ca="1" t="shared" si="77"/>
        <v>0</v>
      </c>
      <c r="AB1003" s="235" t="str">
        <f ca="1" t="shared" si="79"/>
        <v/>
      </c>
      <c r="AC1003" s="191" t="str">
        <f ca="1" t="shared" si="80"/>
        <v/>
      </c>
      <c r="AD1003" s="191" t="str">
        <f ca="1" t="shared" si="81"/>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8"/>
        <v/>
      </c>
      <c r="T1004" s="232" t="str">
        <f ca="1">IF(B1004="","",IF(ISERROR(MATCH($J1004,SorP!$B$1:$B$6261,0)),"",INDIRECT("'SorP'!$A$"&amp;MATCH($S1004&amp;$J1004,SorP!C:C,0))))</f>
        <v/>
      </c>
      <c r="U1004" s="233"/>
      <c r="V1004" s="234" t="e">
        <f ca="1">IF(C1004="",NA(),MATCH($B1004&amp;$C1004,'Smelter Look-up'!$J:$J,0))</f>
        <v>#N/A</v>
      </c>
      <c r="X1004" s="191">
        <f ca="1" t="shared" si="77"/>
        <v>0</v>
      </c>
      <c r="AB1004" s="235" t="str">
        <f ca="1" t="shared" si="79"/>
        <v/>
      </c>
      <c r="AC1004" s="191" t="str">
        <f ca="1" t="shared" si="80"/>
        <v/>
      </c>
      <c r="AD1004" s="191" t="str">
        <f ca="1" t="shared" si="81"/>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8"/>
        <v/>
      </c>
      <c r="T1005" s="232" t="str">
        <f ca="1">IF(B1005="","",IF(ISERROR(MATCH($J1005,SorP!$B$1:$B$6261,0)),"",INDIRECT("'SorP'!$A$"&amp;MATCH($S1005&amp;$J1005,SorP!C:C,0))))</f>
        <v/>
      </c>
      <c r="U1005" s="233"/>
      <c r="V1005" s="234" t="e">
        <f ca="1">IF(C1005="",NA(),MATCH($B1005&amp;$C1005,'Smelter Look-up'!$J:$J,0))</f>
        <v>#N/A</v>
      </c>
      <c r="X1005" s="191">
        <f ca="1" t="shared" si="77"/>
        <v>0</v>
      </c>
      <c r="AB1005" s="235" t="str">
        <f ca="1" t="shared" si="79"/>
        <v/>
      </c>
      <c r="AC1005" s="191" t="str">
        <f ca="1" t="shared" si="80"/>
        <v/>
      </c>
      <c r="AD1005" s="191" t="str">
        <f ca="1" t="shared" si="81"/>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8"/>
        <v/>
      </c>
      <c r="T1006" s="232" t="str">
        <f ca="1">IF(B1006="","",IF(ISERROR(MATCH($J1006,SorP!$B$1:$B$6261,0)),"",INDIRECT("'SorP'!$A$"&amp;MATCH($S1006&amp;$J1006,SorP!C:C,0))))</f>
        <v/>
      </c>
      <c r="U1006" s="233"/>
      <c r="V1006" s="234" t="e">
        <f ca="1">IF(C1006="",NA(),MATCH($B1006&amp;$C1006,'Smelter Look-up'!$J:$J,0))</f>
        <v>#N/A</v>
      </c>
      <c r="X1006" s="191">
        <f ca="1" t="shared" si="77"/>
        <v>0</v>
      </c>
      <c r="AB1006" s="235" t="str">
        <f ca="1" t="shared" si="79"/>
        <v/>
      </c>
      <c r="AC1006" s="191" t="str">
        <f ca="1" t="shared" si="80"/>
        <v/>
      </c>
      <c r="AD1006" s="191" t="str">
        <f ca="1" t="shared" si="81"/>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8"/>
        <v/>
      </c>
      <c r="T1007" s="232" t="str">
        <f ca="1">IF(B1007="","",IF(ISERROR(MATCH($J1007,SorP!$B$1:$B$6261,0)),"",INDIRECT("'SorP'!$A$"&amp;MATCH($S1007&amp;$J1007,SorP!C:C,0))))</f>
        <v/>
      </c>
      <c r="U1007" s="233"/>
      <c r="V1007" s="234" t="e">
        <f ca="1">IF(C1007="",NA(),MATCH($B1007&amp;$C1007,'Smelter Look-up'!$J:$J,0))</f>
        <v>#N/A</v>
      </c>
      <c r="X1007" s="191">
        <f ca="1" t="shared" si="77"/>
        <v>0</v>
      </c>
      <c r="AB1007" s="235" t="str">
        <f ca="1" t="shared" si="79"/>
        <v/>
      </c>
      <c r="AC1007" s="191" t="str">
        <f ca="1" t="shared" si="80"/>
        <v/>
      </c>
      <c r="AD1007" s="191" t="str">
        <f ca="1" t="shared" si="81"/>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8"/>
        <v/>
      </c>
      <c r="T1008" s="232" t="str">
        <f ca="1">IF(B1008="","",IF(ISERROR(MATCH($J1008,SorP!$B$1:$B$6261,0)),"",INDIRECT("'SorP'!$A$"&amp;MATCH($S1008&amp;$J1008,SorP!C:C,0))))</f>
        <v/>
      </c>
      <c r="U1008" s="233"/>
      <c r="V1008" s="234" t="e">
        <f ca="1">IF(C1008="",NA(),MATCH($B1008&amp;$C1008,'Smelter Look-up'!$J:$J,0))</f>
        <v>#N/A</v>
      </c>
      <c r="X1008" s="191">
        <f ca="1" t="shared" si="77"/>
        <v>0</v>
      </c>
      <c r="AB1008" s="235" t="str">
        <f ca="1" t="shared" si="79"/>
        <v/>
      </c>
      <c r="AC1008" s="191" t="str">
        <f ca="1" t="shared" si="80"/>
        <v/>
      </c>
      <c r="AD1008" s="191" t="str">
        <f ca="1" t="shared" si="81"/>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8"/>
        <v/>
      </c>
      <c r="T1009" s="232" t="str">
        <f ca="1">IF(B1009="","",IF(ISERROR(MATCH($J1009,SorP!$B$1:$B$6261,0)),"",INDIRECT("'SorP'!$A$"&amp;MATCH($S1009&amp;$J1009,SorP!C:C,0))))</f>
        <v/>
      </c>
      <c r="U1009" s="233"/>
      <c r="V1009" s="234" t="e">
        <f ca="1">IF(C1009="",NA(),MATCH($B1009&amp;$C1009,'Smelter Look-up'!$J:$J,0))</f>
        <v>#N/A</v>
      </c>
      <c r="X1009" s="191">
        <f ca="1" t="shared" si="77"/>
        <v>0</v>
      </c>
      <c r="AB1009" s="235" t="str">
        <f ca="1" t="shared" si="79"/>
        <v/>
      </c>
      <c r="AC1009" s="191" t="str">
        <f ca="1" t="shared" si="80"/>
        <v/>
      </c>
      <c r="AD1009" s="191" t="str">
        <f ca="1" t="shared" si="81"/>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8"/>
        <v/>
      </c>
      <c r="T1010" s="232" t="str">
        <f ca="1">IF(B1010="","",IF(ISERROR(MATCH($J1010,SorP!$B$1:$B$6261,0)),"",INDIRECT("'SorP'!$A$"&amp;MATCH($S1010&amp;$J1010,SorP!C:C,0))))</f>
        <v/>
      </c>
      <c r="U1010" s="233"/>
      <c r="V1010" s="234" t="e">
        <f ca="1">IF(C1010="",NA(),MATCH($B1010&amp;$C1010,'Smelter Look-up'!$J:$J,0))</f>
        <v>#N/A</v>
      </c>
      <c r="X1010" s="191">
        <f ca="1" t="shared" si="77"/>
        <v>0</v>
      </c>
      <c r="AB1010" s="235" t="str">
        <f ca="1" t="shared" si="79"/>
        <v/>
      </c>
      <c r="AC1010" s="191" t="str">
        <f ca="1" t="shared" si="80"/>
        <v/>
      </c>
      <c r="AD1010" s="191" t="str">
        <f ca="1" t="shared" si="81"/>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8"/>
        <v/>
      </c>
      <c r="T1011" s="232" t="str">
        <f ca="1">IF(B1011="","",IF(ISERROR(MATCH($J1011,SorP!$B$1:$B$6261,0)),"",INDIRECT("'SorP'!$A$"&amp;MATCH($S1011&amp;$J1011,SorP!C:C,0))))</f>
        <v/>
      </c>
      <c r="U1011" s="233"/>
      <c r="V1011" s="234" t="e">
        <f ca="1">IF(C1011="",NA(),MATCH($B1011&amp;$C1011,'Smelter Look-up'!$J:$J,0))</f>
        <v>#N/A</v>
      </c>
      <c r="X1011" s="191">
        <f ca="1" t="shared" si="77"/>
        <v>0</v>
      </c>
      <c r="AB1011" s="235" t="str">
        <f ca="1" t="shared" si="79"/>
        <v/>
      </c>
      <c r="AC1011" s="191" t="str">
        <f ca="1" t="shared" si="80"/>
        <v/>
      </c>
      <c r="AD1011" s="191" t="str">
        <f ca="1" t="shared" si="81"/>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8"/>
        <v/>
      </c>
      <c r="T1012" s="232" t="str">
        <f ca="1">IF(B1012="","",IF(ISERROR(MATCH($J1012,SorP!$B$1:$B$6261,0)),"",INDIRECT("'SorP'!$A$"&amp;MATCH($S1012&amp;$J1012,SorP!C:C,0))))</f>
        <v/>
      </c>
      <c r="U1012" s="233"/>
      <c r="V1012" s="234" t="e">
        <f ca="1">IF(C1012="",NA(),MATCH($B1012&amp;$C1012,'Smelter Look-up'!$J:$J,0))</f>
        <v>#N/A</v>
      </c>
      <c r="X1012" s="191">
        <f ca="1" t="shared" si="77"/>
        <v>0</v>
      </c>
      <c r="AB1012" s="235" t="str">
        <f ca="1" t="shared" si="79"/>
        <v/>
      </c>
      <c r="AC1012" s="191" t="str">
        <f ca="1" t="shared" si="80"/>
        <v/>
      </c>
      <c r="AD1012" s="191" t="str">
        <f ca="1" t="shared" si="81"/>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8"/>
        <v/>
      </c>
      <c r="T1013" s="232" t="str">
        <f ca="1">IF(B1013="","",IF(ISERROR(MATCH($J1013,SorP!$B$1:$B$6261,0)),"",INDIRECT("'SorP'!$A$"&amp;MATCH($S1013&amp;$J1013,SorP!C:C,0))))</f>
        <v/>
      </c>
      <c r="U1013" s="233"/>
      <c r="V1013" s="234" t="e">
        <f ca="1">IF(C1013="",NA(),MATCH($B1013&amp;$C1013,'Smelter Look-up'!$J:$J,0))</f>
        <v>#N/A</v>
      </c>
      <c r="X1013" s="191">
        <f ca="1" t="shared" si="77"/>
        <v>0</v>
      </c>
      <c r="AB1013" s="235" t="str">
        <f ca="1" t="shared" si="79"/>
        <v/>
      </c>
      <c r="AC1013" s="191" t="str">
        <f ca="1" t="shared" si="80"/>
        <v/>
      </c>
      <c r="AD1013" s="191" t="str">
        <f ca="1" t="shared" si="81"/>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8"/>
        <v/>
      </c>
      <c r="T1014" s="232" t="str">
        <f ca="1">IF(B1014="","",IF(ISERROR(MATCH($J1014,SorP!$B$1:$B$6261,0)),"",INDIRECT("'SorP'!$A$"&amp;MATCH($S1014&amp;$J1014,SorP!C:C,0))))</f>
        <v/>
      </c>
      <c r="U1014" s="233"/>
      <c r="V1014" s="234" t="e">
        <f ca="1">IF(C1014="",NA(),MATCH($B1014&amp;$C1014,'Smelter Look-up'!$J:$J,0))</f>
        <v>#N/A</v>
      </c>
      <c r="X1014" s="191">
        <f ca="1" t="shared" si="77"/>
        <v>0</v>
      </c>
      <c r="AB1014" s="235" t="str">
        <f ca="1" t="shared" si="79"/>
        <v/>
      </c>
      <c r="AC1014" s="191" t="str">
        <f ca="1" t="shared" si="80"/>
        <v/>
      </c>
      <c r="AD1014" s="191" t="str">
        <f ca="1" t="shared" si="81"/>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8"/>
        <v/>
      </c>
      <c r="T1015" s="232" t="str">
        <f ca="1">IF(B1015="","",IF(ISERROR(MATCH($J1015,SorP!$B$1:$B$6261,0)),"",INDIRECT("'SorP'!$A$"&amp;MATCH($S1015&amp;$J1015,SorP!C:C,0))))</f>
        <v/>
      </c>
      <c r="U1015" s="233"/>
      <c r="V1015" s="234" t="e">
        <f ca="1">IF(C1015="",NA(),MATCH($B1015&amp;$C1015,'Smelter Look-up'!$J:$J,0))</f>
        <v>#N/A</v>
      </c>
      <c r="X1015" s="191">
        <f ca="1" t="shared" si="77"/>
        <v>0</v>
      </c>
      <c r="AB1015" s="235" t="str">
        <f ca="1" t="shared" si="79"/>
        <v/>
      </c>
      <c r="AC1015" s="191" t="str">
        <f ca="1" t="shared" si="80"/>
        <v/>
      </c>
      <c r="AD1015" s="191" t="str">
        <f ca="1" t="shared" si="81"/>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8"/>
        <v/>
      </c>
      <c r="T1016" s="232" t="str">
        <f ca="1">IF(B1016="","",IF(ISERROR(MATCH($J1016,SorP!$B$1:$B$6261,0)),"",INDIRECT("'SorP'!$A$"&amp;MATCH($S1016&amp;$J1016,SorP!C:C,0))))</f>
        <v/>
      </c>
      <c r="U1016" s="233"/>
      <c r="V1016" s="234" t="e">
        <f ca="1">IF(C1016="",NA(),MATCH($B1016&amp;$C1016,'Smelter Look-up'!$J:$J,0))</f>
        <v>#N/A</v>
      </c>
      <c r="X1016" s="191">
        <f ca="1" t="shared" si="77"/>
        <v>0</v>
      </c>
      <c r="AB1016" s="235" t="str">
        <f ca="1" t="shared" si="79"/>
        <v/>
      </c>
      <c r="AC1016" s="191" t="str">
        <f ca="1" t="shared" si="80"/>
        <v/>
      </c>
      <c r="AD1016" s="191" t="str">
        <f ca="1" t="shared" si="81"/>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8"/>
        <v/>
      </c>
      <c r="T1017" s="232" t="str">
        <f ca="1">IF(B1017="","",IF(ISERROR(MATCH($J1017,SorP!$B$1:$B$6261,0)),"",INDIRECT("'SorP'!$A$"&amp;MATCH($S1017&amp;$J1017,SorP!C:C,0))))</f>
        <v/>
      </c>
      <c r="U1017" s="233"/>
      <c r="V1017" s="234" t="e">
        <f ca="1">IF(C1017="",NA(),MATCH($B1017&amp;$C1017,'Smelter Look-up'!$J:$J,0))</f>
        <v>#N/A</v>
      </c>
      <c r="X1017" s="191">
        <f ca="1" t="shared" si="77"/>
        <v>0</v>
      </c>
      <c r="AB1017" s="235" t="str">
        <f ca="1" t="shared" si="79"/>
        <v/>
      </c>
      <c r="AC1017" s="191" t="str">
        <f ca="1" t="shared" si="80"/>
        <v/>
      </c>
      <c r="AD1017" s="191" t="str">
        <f ca="1" t="shared" si="81"/>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8"/>
        <v/>
      </c>
      <c r="T1018" s="232" t="str">
        <f ca="1">IF(B1018="","",IF(ISERROR(MATCH($J1018,SorP!$B$1:$B$6261,0)),"",INDIRECT("'SorP'!$A$"&amp;MATCH($S1018&amp;$J1018,SorP!C:C,0))))</f>
        <v/>
      </c>
      <c r="U1018" s="233"/>
      <c r="V1018" s="234" t="e">
        <f ca="1">IF(C1018="",NA(),MATCH($B1018&amp;$C1018,'Smelter Look-up'!$J:$J,0))</f>
        <v>#N/A</v>
      </c>
      <c r="X1018" s="191">
        <f ca="1" t="shared" si="77"/>
        <v>0</v>
      </c>
      <c r="AB1018" s="235" t="str">
        <f ca="1" t="shared" si="79"/>
        <v/>
      </c>
      <c r="AC1018" s="191" t="str">
        <f ca="1" t="shared" si="80"/>
        <v/>
      </c>
      <c r="AD1018" s="191" t="str">
        <f ca="1" t="shared" si="81"/>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8"/>
        <v/>
      </c>
      <c r="T1019" s="232" t="str">
        <f ca="1">IF(B1019="","",IF(ISERROR(MATCH($J1019,SorP!$B$1:$B$6261,0)),"",INDIRECT("'SorP'!$A$"&amp;MATCH($S1019&amp;$J1019,SorP!C:C,0))))</f>
        <v/>
      </c>
      <c r="U1019" s="233"/>
      <c r="V1019" s="234" t="e">
        <f ca="1">IF(C1019="",NA(),MATCH($B1019&amp;$C1019,'Smelter Look-up'!$J:$J,0))</f>
        <v>#N/A</v>
      </c>
      <c r="X1019" s="191">
        <f ca="1" t="shared" si="77"/>
        <v>0</v>
      </c>
      <c r="AB1019" s="235" t="str">
        <f ca="1" t="shared" si="79"/>
        <v/>
      </c>
      <c r="AC1019" s="191" t="str">
        <f ca="1" t="shared" si="80"/>
        <v/>
      </c>
      <c r="AD1019" s="191" t="str">
        <f ca="1" t="shared" si="81"/>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si="78"/>
        <v/>
      </c>
      <c r="T1020" s="232" t="str">
        <f ca="1">IF(B1020="","",IF(ISERROR(MATCH($J1020,SorP!$B$1:$B$6261,0)),"",INDIRECT("'SorP'!$A$"&amp;MATCH($S1020&amp;$J1020,SorP!C:C,0))))</f>
        <v/>
      </c>
      <c r="U1020" s="233"/>
      <c r="V1020" s="234" t="e">
        <f ca="1">IF(C1020="",NA(),MATCH($B1020&amp;$C1020,'Smelter Look-up'!$J:$J,0))</f>
        <v>#N/A</v>
      </c>
      <c r="X1020" s="191">
        <f ca="1" t="shared" si="77"/>
        <v>0</v>
      </c>
      <c r="AB1020" s="235" t="str">
        <f ca="1" t="shared" si="79"/>
        <v/>
      </c>
      <c r="AC1020" s="191" t="str">
        <f ca="1" t="shared" si="80"/>
        <v/>
      </c>
      <c r="AD1020" s="191" t="str">
        <f ca="1" t="shared" si="81"/>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78"/>
        <v/>
      </c>
      <c r="T1021" s="232" t="str">
        <f ca="1">IF(B1021="","",IF(ISERROR(MATCH($J1021,SorP!$B$1:$B$6261,0)),"",INDIRECT("'SorP'!$A$"&amp;MATCH($S1021&amp;$J1021,SorP!C:C,0))))</f>
        <v/>
      </c>
      <c r="U1021" s="233"/>
      <c r="V1021" s="234" t="e">
        <f ca="1">IF(C1021="",NA(),MATCH($B1021&amp;$C1021,'Smelter Look-up'!$J:$J,0))</f>
        <v>#N/A</v>
      </c>
      <c r="X1021" s="191">
        <f ca="1" t="shared" ref="X1021:X1084" si="82">IF(AND(C1021="Smelter not listed",OR(LEN(D1021)=0,LEN(E1021)=0)),1,0)</f>
        <v>0</v>
      </c>
      <c r="AB1021" s="235" t="str">
        <f ca="1" t="shared" si="79"/>
        <v/>
      </c>
      <c r="AC1021" s="191" t="str">
        <f ca="1" t="shared" si="80"/>
        <v/>
      </c>
      <c r="AD1021" s="191" t="str">
        <f ca="1" t="shared" si="81"/>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ref="S1022:S1085" si="83">IF(B1022="","",IF(ISERROR(MATCH($E1022,CL,0)),"Unknown",INDIRECT("'C'!$A$"&amp;MATCH($E1022,CL,0)+1)))</f>
        <v/>
      </c>
      <c r="T1022" s="232" t="str">
        <f ca="1">IF(B1022="","",IF(ISERROR(MATCH($J1022,SorP!$B$1:$B$6261,0)),"",INDIRECT("'SorP'!$A$"&amp;MATCH($S1022&amp;$J1022,SorP!C:C,0))))</f>
        <v/>
      </c>
      <c r="U1022" s="233"/>
      <c r="V1022" s="234" t="e">
        <f ca="1">IF(C1022="",NA(),MATCH($B1022&amp;$C1022,'Smelter Look-up'!$J:$J,0))</f>
        <v>#N/A</v>
      </c>
      <c r="X1022" s="191">
        <f ca="1" t="shared" si="82"/>
        <v>0</v>
      </c>
      <c r="AB1022" s="235" t="str">
        <f ca="1" t="shared" si="79"/>
        <v/>
      </c>
      <c r="AC1022" s="191" t="str">
        <f ca="1" t="shared" si="80"/>
        <v/>
      </c>
      <c r="AD1022" s="191" t="str">
        <f ca="1" t="shared" si="81"/>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3"/>
        <v/>
      </c>
      <c r="T1023" s="232" t="str">
        <f ca="1">IF(B1023="","",IF(ISERROR(MATCH($J1023,SorP!$B$1:$B$6261,0)),"",INDIRECT("'SorP'!$A$"&amp;MATCH($S1023&amp;$J1023,SorP!C:C,0))))</f>
        <v/>
      </c>
      <c r="U1023" s="233"/>
      <c r="V1023" s="234" t="e">
        <f ca="1">IF(C1023="",NA(),MATCH($B1023&amp;$C1023,'Smelter Look-up'!$J:$J,0))</f>
        <v>#N/A</v>
      </c>
      <c r="X1023" s="191">
        <f ca="1" t="shared" si="82"/>
        <v>0</v>
      </c>
      <c r="AB1023" s="235" t="str">
        <f ca="1" t="shared" si="79"/>
        <v/>
      </c>
      <c r="AC1023" s="191" t="str">
        <f ca="1" t="shared" si="80"/>
        <v/>
      </c>
      <c r="AD1023" s="191" t="str">
        <f ca="1" t="shared" si="81"/>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3"/>
        <v/>
      </c>
      <c r="T1024" s="232" t="str">
        <f ca="1">IF(B1024="","",IF(ISERROR(MATCH($J1024,SorP!$B$1:$B$6261,0)),"",INDIRECT("'SorP'!$A$"&amp;MATCH($S1024&amp;$J1024,SorP!C:C,0))))</f>
        <v/>
      </c>
      <c r="U1024" s="233"/>
      <c r="V1024" s="234" t="e">
        <f ca="1">IF(C1024="",NA(),MATCH($B1024&amp;$C1024,'Smelter Look-up'!$J:$J,0))</f>
        <v>#N/A</v>
      </c>
      <c r="X1024" s="191">
        <f ca="1" t="shared" si="82"/>
        <v>0</v>
      </c>
      <c r="AB1024" s="235" t="str">
        <f ca="1" t="shared" si="79"/>
        <v/>
      </c>
      <c r="AC1024" s="191" t="str">
        <f ca="1" t="shared" si="80"/>
        <v/>
      </c>
      <c r="AD1024" s="191" t="str">
        <f ca="1" t="shared" si="81"/>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3"/>
        <v/>
      </c>
      <c r="T1025" s="232" t="str">
        <f ca="1">IF(B1025="","",IF(ISERROR(MATCH($J1025,SorP!$B$1:$B$6261,0)),"",INDIRECT("'SorP'!$A$"&amp;MATCH($S1025&amp;$J1025,SorP!C:C,0))))</f>
        <v/>
      </c>
      <c r="U1025" s="233"/>
      <c r="V1025" s="234" t="e">
        <f ca="1">IF(C1025="",NA(),MATCH($B1025&amp;$C1025,'Smelter Look-up'!$J:$J,0))</f>
        <v>#N/A</v>
      </c>
      <c r="X1025" s="191">
        <f ca="1" t="shared" si="82"/>
        <v>0</v>
      </c>
      <c r="AB1025" s="235" t="str">
        <f ca="1" t="shared" si="79"/>
        <v/>
      </c>
      <c r="AC1025" s="191" t="str">
        <f ca="1" t="shared" si="80"/>
        <v/>
      </c>
      <c r="AD1025" s="191" t="str">
        <f ca="1" t="shared" si="81"/>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3"/>
        <v/>
      </c>
      <c r="T1026" s="232" t="str">
        <f ca="1">IF(B1026="","",IF(ISERROR(MATCH($J1026,SorP!$B$1:$B$6261,0)),"",INDIRECT("'SorP'!$A$"&amp;MATCH($S1026&amp;$J1026,SorP!C:C,0))))</f>
        <v/>
      </c>
      <c r="U1026" s="233"/>
      <c r="V1026" s="234" t="e">
        <f ca="1">IF(C1026="",NA(),MATCH($B1026&amp;$C1026,'Smelter Look-up'!$J:$J,0))</f>
        <v>#N/A</v>
      </c>
      <c r="X1026" s="191">
        <f ca="1" t="shared" si="82"/>
        <v>0</v>
      </c>
      <c r="AB1026" s="235" t="str">
        <f ca="1" t="shared" si="79"/>
        <v/>
      </c>
      <c r="AC1026" s="191" t="str">
        <f ca="1" t="shared" si="80"/>
        <v/>
      </c>
      <c r="AD1026" s="191" t="str">
        <f ca="1" t="shared" si="81"/>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3"/>
        <v/>
      </c>
      <c r="T1027" s="232" t="str">
        <f ca="1">IF(B1027="","",IF(ISERROR(MATCH($J1027,SorP!$B$1:$B$6261,0)),"",INDIRECT("'SorP'!$A$"&amp;MATCH($S1027&amp;$J1027,SorP!C:C,0))))</f>
        <v/>
      </c>
      <c r="U1027" s="233"/>
      <c r="V1027" s="234" t="e">
        <f ca="1">IF(C1027="",NA(),MATCH($B1027&amp;$C1027,'Smelter Look-up'!$J:$J,0))</f>
        <v>#N/A</v>
      </c>
      <c r="X1027" s="191">
        <f ca="1" t="shared" si="82"/>
        <v>0</v>
      </c>
      <c r="AB1027" s="235" t="str">
        <f ca="1" t="shared" si="79"/>
        <v/>
      </c>
      <c r="AC1027" s="191" t="str">
        <f ca="1" t="shared" si="80"/>
        <v/>
      </c>
      <c r="AD1027" s="191" t="str">
        <f ca="1" t="shared" si="81"/>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3"/>
        <v/>
      </c>
      <c r="T1028" s="232" t="str">
        <f ca="1">IF(B1028="","",IF(ISERROR(MATCH($J1028,SorP!$B$1:$B$6261,0)),"",INDIRECT("'SorP'!$A$"&amp;MATCH($S1028&amp;$J1028,SorP!C:C,0))))</f>
        <v/>
      </c>
      <c r="U1028" s="233"/>
      <c r="V1028" s="234" t="e">
        <f ca="1">IF(C1028="",NA(),MATCH($B1028&amp;$C1028,'Smelter Look-up'!$J:$J,0))</f>
        <v>#N/A</v>
      </c>
      <c r="X1028" s="191">
        <f ca="1" t="shared" si="82"/>
        <v>0</v>
      </c>
      <c r="AB1028" s="235" t="str">
        <f ca="1" t="shared" ref="AB1028:AB1091" si="84">IF(C1028="","",B1028)</f>
        <v/>
      </c>
      <c r="AC1028" s="191" t="str">
        <f ca="1" t="shared" ref="AC1028:AC1091" si="85">B1028</f>
        <v/>
      </c>
      <c r="AD1028" s="191" t="str">
        <f ca="1" t="shared" ref="AD1028:AD1091" si="86">IF(C1028="Smelter not listed",D1028,C1028)</f>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3"/>
        <v/>
      </c>
      <c r="T1029" s="232" t="str">
        <f ca="1">IF(B1029="","",IF(ISERROR(MATCH($J1029,SorP!$B$1:$B$6261,0)),"",INDIRECT("'SorP'!$A$"&amp;MATCH($S1029&amp;$J1029,SorP!C:C,0))))</f>
        <v/>
      </c>
      <c r="U1029" s="233"/>
      <c r="V1029" s="234" t="e">
        <f ca="1">IF(C1029="",NA(),MATCH($B1029&amp;$C1029,'Smelter Look-up'!$J:$J,0))</f>
        <v>#N/A</v>
      </c>
      <c r="X1029" s="191">
        <f ca="1" t="shared" si="82"/>
        <v>0</v>
      </c>
      <c r="AB1029" s="235" t="str">
        <f ca="1" t="shared" si="84"/>
        <v/>
      </c>
      <c r="AC1029" s="191" t="str">
        <f ca="1" t="shared" si="85"/>
        <v/>
      </c>
      <c r="AD1029" s="191" t="str">
        <f ca="1" t="shared" si="86"/>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3"/>
        <v/>
      </c>
      <c r="T1030" s="232" t="str">
        <f ca="1">IF(B1030="","",IF(ISERROR(MATCH($J1030,SorP!$B$1:$B$6261,0)),"",INDIRECT("'SorP'!$A$"&amp;MATCH($S1030&amp;$J1030,SorP!C:C,0))))</f>
        <v/>
      </c>
      <c r="U1030" s="233"/>
      <c r="V1030" s="234" t="e">
        <f ca="1">IF(C1030="",NA(),MATCH($B1030&amp;$C1030,'Smelter Look-up'!$J:$J,0))</f>
        <v>#N/A</v>
      </c>
      <c r="X1030" s="191">
        <f ca="1" t="shared" si="82"/>
        <v>0</v>
      </c>
      <c r="AB1030" s="235" t="str">
        <f ca="1" t="shared" si="84"/>
        <v/>
      </c>
      <c r="AC1030" s="191" t="str">
        <f ca="1" t="shared" si="85"/>
        <v/>
      </c>
      <c r="AD1030" s="191" t="str">
        <f ca="1" t="shared" si="86"/>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3"/>
        <v/>
      </c>
      <c r="T1031" s="232" t="str">
        <f ca="1">IF(B1031="","",IF(ISERROR(MATCH($J1031,SorP!$B$1:$B$6261,0)),"",INDIRECT("'SorP'!$A$"&amp;MATCH($S1031&amp;$J1031,SorP!C:C,0))))</f>
        <v/>
      </c>
      <c r="U1031" s="233"/>
      <c r="V1031" s="234" t="e">
        <f ca="1">IF(C1031="",NA(),MATCH($B1031&amp;$C1031,'Smelter Look-up'!$J:$J,0))</f>
        <v>#N/A</v>
      </c>
      <c r="X1031" s="191">
        <f ca="1" t="shared" si="82"/>
        <v>0</v>
      </c>
      <c r="AB1031" s="235" t="str">
        <f ca="1" t="shared" si="84"/>
        <v/>
      </c>
      <c r="AC1031" s="191" t="str">
        <f ca="1" t="shared" si="85"/>
        <v/>
      </c>
      <c r="AD1031" s="191" t="str">
        <f ca="1" t="shared" si="86"/>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3"/>
        <v/>
      </c>
      <c r="T1032" s="232" t="str">
        <f ca="1">IF(B1032="","",IF(ISERROR(MATCH($J1032,SorP!$B$1:$B$6261,0)),"",INDIRECT("'SorP'!$A$"&amp;MATCH($S1032&amp;$J1032,SorP!C:C,0))))</f>
        <v/>
      </c>
      <c r="U1032" s="233"/>
      <c r="V1032" s="234" t="e">
        <f ca="1">IF(C1032="",NA(),MATCH($B1032&amp;$C1032,'Smelter Look-up'!$J:$J,0))</f>
        <v>#N/A</v>
      </c>
      <c r="X1032" s="191">
        <f ca="1" t="shared" si="82"/>
        <v>0</v>
      </c>
      <c r="AB1032" s="235" t="str">
        <f ca="1" t="shared" si="84"/>
        <v/>
      </c>
      <c r="AC1032" s="191" t="str">
        <f ca="1" t="shared" si="85"/>
        <v/>
      </c>
      <c r="AD1032" s="191" t="str">
        <f ca="1" t="shared" si="86"/>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3"/>
        <v/>
      </c>
      <c r="T1033" s="232" t="str">
        <f ca="1">IF(B1033="","",IF(ISERROR(MATCH($J1033,SorP!$B$1:$B$6261,0)),"",INDIRECT("'SorP'!$A$"&amp;MATCH($S1033&amp;$J1033,SorP!C:C,0))))</f>
        <v/>
      </c>
      <c r="U1033" s="233"/>
      <c r="V1033" s="234" t="e">
        <f ca="1">IF(C1033="",NA(),MATCH($B1033&amp;$C1033,'Smelter Look-up'!$J:$J,0))</f>
        <v>#N/A</v>
      </c>
      <c r="X1033" s="191">
        <f ca="1" t="shared" si="82"/>
        <v>0</v>
      </c>
      <c r="AB1033" s="235" t="str">
        <f ca="1" t="shared" si="84"/>
        <v/>
      </c>
      <c r="AC1033" s="191" t="str">
        <f ca="1" t="shared" si="85"/>
        <v/>
      </c>
      <c r="AD1033" s="191" t="str">
        <f ca="1" t="shared" si="86"/>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3"/>
        <v/>
      </c>
      <c r="T1034" s="232" t="str">
        <f ca="1">IF(B1034="","",IF(ISERROR(MATCH($J1034,SorP!$B$1:$B$6261,0)),"",INDIRECT("'SorP'!$A$"&amp;MATCH($S1034&amp;$J1034,SorP!C:C,0))))</f>
        <v/>
      </c>
      <c r="U1034" s="233"/>
      <c r="V1034" s="234" t="e">
        <f ca="1">IF(C1034="",NA(),MATCH($B1034&amp;$C1034,'Smelter Look-up'!$J:$J,0))</f>
        <v>#N/A</v>
      </c>
      <c r="X1034" s="191">
        <f ca="1" t="shared" si="82"/>
        <v>0</v>
      </c>
      <c r="AB1034" s="235" t="str">
        <f ca="1" t="shared" si="84"/>
        <v/>
      </c>
      <c r="AC1034" s="191" t="str">
        <f ca="1" t="shared" si="85"/>
        <v/>
      </c>
      <c r="AD1034" s="191" t="str">
        <f ca="1" t="shared" si="86"/>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3"/>
        <v/>
      </c>
      <c r="T1035" s="232" t="str">
        <f ca="1">IF(B1035="","",IF(ISERROR(MATCH($J1035,SorP!$B$1:$B$6261,0)),"",INDIRECT("'SorP'!$A$"&amp;MATCH($S1035&amp;$J1035,SorP!C:C,0))))</f>
        <v/>
      </c>
      <c r="U1035" s="233"/>
      <c r="V1035" s="234" t="e">
        <f ca="1">IF(C1035="",NA(),MATCH($B1035&amp;$C1035,'Smelter Look-up'!$J:$J,0))</f>
        <v>#N/A</v>
      </c>
      <c r="X1035" s="191">
        <f ca="1" t="shared" si="82"/>
        <v>0</v>
      </c>
      <c r="AB1035" s="235" t="str">
        <f ca="1" t="shared" si="84"/>
        <v/>
      </c>
      <c r="AC1035" s="191" t="str">
        <f ca="1" t="shared" si="85"/>
        <v/>
      </c>
      <c r="AD1035" s="191" t="str">
        <f ca="1" t="shared" si="86"/>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3"/>
        <v/>
      </c>
      <c r="T1036" s="232" t="str">
        <f ca="1">IF(B1036="","",IF(ISERROR(MATCH($J1036,SorP!$B$1:$B$6261,0)),"",INDIRECT("'SorP'!$A$"&amp;MATCH($S1036&amp;$J1036,SorP!C:C,0))))</f>
        <v/>
      </c>
      <c r="U1036" s="233"/>
      <c r="V1036" s="234" t="e">
        <f ca="1">IF(C1036="",NA(),MATCH($B1036&amp;$C1036,'Smelter Look-up'!$J:$J,0))</f>
        <v>#N/A</v>
      </c>
      <c r="X1036" s="191">
        <f ca="1" t="shared" si="82"/>
        <v>0</v>
      </c>
      <c r="AB1036" s="235" t="str">
        <f ca="1" t="shared" si="84"/>
        <v/>
      </c>
      <c r="AC1036" s="191" t="str">
        <f ca="1" t="shared" si="85"/>
        <v/>
      </c>
      <c r="AD1036" s="191" t="str">
        <f ca="1" t="shared" si="86"/>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3"/>
        <v/>
      </c>
      <c r="T1037" s="232" t="str">
        <f ca="1">IF(B1037="","",IF(ISERROR(MATCH($J1037,SorP!$B$1:$B$6261,0)),"",INDIRECT("'SorP'!$A$"&amp;MATCH($S1037&amp;$J1037,SorP!C:C,0))))</f>
        <v/>
      </c>
      <c r="U1037" s="233"/>
      <c r="V1037" s="234" t="e">
        <f ca="1">IF(C1037="",NA(),MATCH($B1037&amp;$C1037,'Smelter Look-up'!$J:$J,0))</f>
        <v>#N/A</v>
      </c>
      <c r="X1037" s="191">
        <f ca="1" t="shared" si="82"/>
        <v>0</v>
      </c>
      <c r="AB1037" s="235" t="str">
        <f ca="1" t="shared" si="84"/>
        <v/>
      </c>
      <c r="AC1037" s="191" t="str">
        <f ca="1" t="shared" si="85"/>
        <v/>
      </c>
      <c r="AD1037" s="191" t="str">
        <f ca="1" t="shared" si="86"/>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3"/>
        <v/>
      </c>
      <c r="T1038" s="232" t="str">
        <f ca="1">IF(B1038="","",IF(ISERROR(MATCH($J1038,SorP!$B$1:$B$6261,0)),"",INDIRECT("'SorP'!$A$"&amp;MATCH($S1038&amp;$J1038,SorP!C:C,0))))</f>
        <v/>
      </c>
      <c r="U1038" s="233"/>
      <c r="V1038" s="234" t="e">
        <f ca="1">IF(C1038="",NA(),MATCH($B1038&amp;$C1038,'Smelter Look-up'!$J:$J,0))</f>
        <v>#N/A</v>
      </c>
      <c r="X1038" s="191">
        <f ca="1" t="shared" si="82"/>
        <v>0</v>
      </c>
      <c r="AB1038" s="235" t="str">
        <f ca="1" t="shared" si="84"/>
        <v/>
      </c>
      <c r="AC1038" s="191" t="str">
        <f ca="1" t="shared" si="85"/>
        <v/>
      </c>
      <c r="AD1038" s="191" t="str">
        <f ca="1" t="shared" si="86"/>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3"/>
        <v/>
      </c>
      <c r="T1039" s="232" t="str">
        <f ca="1">IF(B1039="","",IF(ISERROR(MATCH($J1039,SorP!$B$1:$B$6261,0)),"",INDIRECT("'SorP'!$A$"&amp;MATCH($S1039&amp;$J1039,SorP!C:C,0))))</f>
        <v/>
      </c>
      <c r="U1039" s="233"/>
      <c r="V1039" s="234" t="e">
        <f ca="1">IF(C1039="",NA(),MATCH($B1039&amp;$C1039,'Smelter Look-up'!$J:$J,0))</f>
        <v>#N/A</v>
      </c>
      <c r="X1039" s="191">
        <f ca="1" t="shared" si="82"/>
        <v>0</v>
      </c>
      <c r="AB1039" s="235" t="str">
        <f ca="1" t="shared" si="84"/>
        <v/>
      </c>
      <c r="AC1039" s="191" t="str">
        <f ca="1" t="shared" si="85"/>
        <v/>
      </c>
      <c r="AD1039" s="191" t="str">
        <f ca="1" t="shared" si="86"/>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3"/>
        <v/>
      </c>
      <c r="T1040" s="232" t="str">
        <f ca="1">IF(B1040="","",IF(ISERROR(MATCH($J1040,SorP!$B$1:$B$6261,0)),"",INDIRECT("'SorP'!$A$"&amp;MATCH($S1040&amp;$J1040,SorP!C:C,0))))</f>
        <v/>
      </c>
      <c r="U1040" s="233"/>
      <c r="V1040" s="234" t="e">
        <f ca="1">IF(C1040="",NA(),MATCH($B1040&amp;$C1040,'Smelter Look-up'!$J:$J,0))</f>
        <v>#N/A</v>
      </c>
      <c r="X1040" s="191">
        <f ca="1" t="shared" si="82"/>
        <v>0</v>
      </c>
      <c r="AB1040" s="235" t="str">
        <f ca="1" t="shared" si="84"/>
        <v/>
      </c>
      <c r="AC1040" s="191" t="str">
        <f ca="1" t="shared" si="85"/>
        <v/>
      </c>
      <c r="AD1040" s="191" t="str">
        <f ca="1" t="shared" si="86"/>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3"/>
        <v/>
      </c>
      <c r="T1041" s="232" t="str">
        <f ca="1">IF(B1041="","",IF(ISERROR(MATCH($J1041,SorP!$B$1:$B$6261,0)),"",INDIRECT("'SorP'!$A$"&amp;MATCH($S1041&amp;$J1041,SorP!C:C,0))))</f>
        <v/>
      </c>
      <c r="U1041" s="233"/>
      <c r="V1041" s="234" t="e">
        <f ca="1">IF(C1041="",NA(),MATCH($B1041&amp;$C1041,'Smelter Look-up'!$J:$J,0))</f>
        <v>#N/A</v>
      </c>
      <c r="X1041" s="191">
        <f ca="1" t="shared" si="82"/>
        <v>0</v>
      </c>
      <c r="AB1041" s="235" t="str">
        <f ca="1" t="shared" si="84"/>
        <v/>
      </c>
      <c r="AC1041" s="191" t="str">
        <f ca="1" t="shared" si="85"/>
        <v/>
      </c>
      <c r="AD1041" s="191" t="str">
        <f ca="1" t="shared" si="86"/>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3"/>
        <v/>
      </c>
      <c r="T1042" s="232" t="str">
        <f ca="1">IF(B1042="","",IF(ISERROR(MATCH($J1042,SorP!$B$1:$B$6261,0)),"",INDIRECT("'SorP'!$A$"&amp;MATCH($S1042&amp;$J1042,SorP!C:C,0))))</f>
        <v/>
      </c>
      <c r="U1042" s="233"/>
      <c r="V1042" s="234" t="e">
        <f ca="1">IF(C1042="",NA(),MATCH($B1042&amp;$C1042,'Smelter Look-up'!$J:$J,0))</f>
        <v>#N/A</v>
      </c>
      <c r="X1042" s="191">
        <f ca="1" t="shared" si="82"/>
        <v>0</v>
      </c>
      <c r="AB1042" s="235" t="str">
        <f ca="1" t="shared" si="84"/>
        <v/>
      </c>
      <c r="AC1042" s="191" t="str">
        <f ca="1" t="shared" si="85"/>
        <v/>
      </c>
      <c r="AD1042" s="191" t="str">
        <f ca="1" t="shared" si="86"/>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3"/>
        <v/>
      </c>
      <c r="T1043" s="232" t="str">
        <f ca="1">IF(B1043="","",IF(ISERROR(MATCH($J1043,SorP!$B$1:$B$6261,0)),"",INDIRECT("'SorP'!$A$"&amp;MATCH($S1043&amp;$J1043,SorP!C:C,0))))</f>
        <v/>
      </c>
      <c r="U1043" s="233"/>
      <c r="V1043" s="234" t="e">
        <f ca="1">IF(C1043="",NA(),MATCH($B1043&amp;$C1043,'Smelter Look-up'!$J:$J,0))</f>
        <v>#N/A</v>
      </c>
      <c r="X1043" s="191">
        <f ca="1" t="shared" si="82"/>
        <v>0</v>
      </c>
      <c r="AB1043" s="235" t="str">
        <f ca="1" t="shared" si="84"/>
        <v/>
      </c>
      <c r="AC1043" s="191" t="str">
        <f ca="1" t="shared" si="85"/>
        <v/>
      </c>
      <c r="AD1043" s="191" t="str">
        <f ca="1" t="shared" si="86"/>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3"/>
        <v/>
      </c>
      <c r="T1044" s="232" t="str">
        <f ca="1">IF(B1044="","",IF(ISERROR(MATCH($J1044,SorP!$B$1:$B$6261,0)),"",INDIRECT("'SorP'!$A$"&amp;MATCH($S1044&amp;$J1044,SorP!C:C,0))))</f>
        <v/>
      </c>
      <c r="U1044" s="233"/>
      <c r="V1044" s="234" t="e">
        <f ca="1">IF(C1044="",NA(),MATCH($B1044&amp;$C1044,'Smelter Look-up'!$J:$J,0))</f>
        <v>#N/A</v>
      </c>
      <c r="X1044" s="191">
        <f ca="1" t="shared" si="82"/>
        <v>0</v>
      </c>
      <c r="AB1044" s="235" t="str">
        <f ca="1" t="shared" si="84"/>
        <v/>
      </c>
      <c r="AC1044" s="191" t="str">
        <f ca="1" t="shared" si="85"/>
        <v/>
      </c>
      <c r="AD1044" s="191" t="str">
        <f ca="1" t="shared" si="86"/>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3"/>
        <v/>
      </c>
      <c r="T1045" s="232" t="str">
        <f ca="1">IF(B1045="","",IF(ISERROR(MATCH($J1045,SorP!$B$1:$B$6261,0)),"",INDIRECT("'SorP'!$A$"&amp;MATCH($S1045&amp;$J1045,SorP!C:C,0))))</f>
        <v/>
      </c>
      <c r="U1045" s="233"/>
      <c r="V1045" s="234" t="e">
        <f ca="1">IF(C1045="",NA(),MATCH($B1045&amp;$C1045,'Smelter Look-up'!$J:$J,0))</f>
        <v>#N/A</v>
      </c>
      <c r="X1045" s="191">
        <f ca="1" t="shared" si="82"/>
        <v>0</v>
      </c>
      <c r="AB1045" s="235" t="str">
        <f ca="1" t="shared" si="84"/>
        <v/>
      </c>
      <c r="AC1045" s="191" t="str">
        <f ca="1" t="shared" si="85"/>
        <v/>
      </c>
      <c r="AD1045" s="191" t="str">
        <f ca="1" t="shared" si="86"/>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3"/>
        <v/>
      </c>
      <c r="T1046" s="232" t="str">
        <f ca="1">IF(B1046="","",IF(ISERROR(MATCH($J1046,SorP!$B$1:$B$6261,0)),"",INDIRECT("'SorP'!$A$"&amp;MATCH($S1046&amp;$J1046,SorP!C:C,0))))</f>
        <v/>
      </c>
      <c r="U1046" s="233"/>
      <c r="V1046" s="234" t="e">
        <f ca="1">IF(C1046="",NA(),MATCH($B1046&amp;$C1046,'Smelter Look-up'!$J:$J,0))</f>
        <v>#N/A</v>
      </c>
      <c r="X1046" s="191">
        <f ca="1" t="shared" si="82"/>
        <v>0</v>
      </c>
      <c r="AB1046" s="235" t="str">
        <f ca="1" t="shared" si="84"/>
        <v/>
      </c>
      <c r="AC1046" s="191" t="str">
        <f ca="1" t="shared" si="85"/>
        <v/>
      </c>
      <c r="AD1046" s="191" t="str">
        <f ca="1" t="shared" si="86"/>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3"/>
        <v/>
      </c>
      <c r="T1047" s="232" t="str">
        <f ca="1">IF(B1047="","",IF(ISERROR(MATCH($J1047,SorP!$B$1:$B$6261,0)),"",INDIRECT("'SorP'!$A$"&amp;MATCH($S1047&amp;$J1047,SorP!C:C,0))))</f>
        <v/>
      </c>
      <c r="U1047" s="233"/>
      <c r="V1047" s="234" t="e">
        <f ca="1">IF(C1047="",NA(),MATCH($B1047&amp;$C1047,'Smelter Look-up'!$J:$J,0))</f>
        <v>#N/A</v>
      </c>
      <c r="X1047" s="191">
        <f ca="1" t="shared" si="82"/>
        <v>0</v>
      </c>
      <c r="AB1047" s="235" t="str">
        <f ca="1" t="shared" si="84"/>
        <v/>
      </c>
      <c r="AC1047" s="191" t="str">
        <f ca="1" t="shared" si="85"/>
        <v/>
      </c>
      <c r="AD1047" s="191" t="str">
        <f ca="1" t="shared" si="86"/>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3"/>
        <v/>
      </c>
      <c r="T1048" s="232" t="str">
        <f ca="1">IF(B1048="","",IF(ISERROR(MATCH($J1048,SorP!$B$1:$B$6261,0)),"",INDIRECT("'SorP'!$A$"&amp;MATCH($S1048&amp;$J1048,SorP!C:C,0))))</f>
        <v/>
      </c>
      <c r="U1048" s="233"/>
      <c r="V1048" s="234" t="e">
        <f ca="1">IF(C1048="",NA(),MATCH($B1048&amp;$C1048,'Smelter Look-up'!$J:$J,0))</f>
        <v>#N/A</v>
      </c>
      <c r="X1048" s="191">
        <f ca="1" t="shared" si="82"/>
        <v>0</v>
      </c>
      <c r="AB1048" s="235" t="str">
        <f ca="1" t="shared" si="84"/>
        <v/>
      </c>
      <c r="AC1048" s="191" t="str">
        <f ca="1" t="shared" si="85"/>
        <v/>
      </c>
      <c r="AD1048" s="191" t="str">
        <f ca="1" t="shared" si="86"/>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3"/>
        <v/>
      </c>
      <c r="T1049" s="232" t="str">
        <f ca="1">IF(B1049="","",IF(ISERROR(MATCH($J1049,SorP!$B$1:$B$6261,0)),"",INDIRECT("'SorP'!$A$"&amp;MATCH($S1049&amp;$J1049,SorP!C:C,0))))</f>
        <v/>
      </c>
      <c r="U1049" s="233"/>
      <c r="V1049" s="234" t="e">
        <f ca="1">IF(C1049="",NA(),MATCH($B1049&amp;$C1049,'Smelter Look-up'!$J:$J,0))</f>
        <v>#N/A</v>
      </c>
      <c r="X1049" s="191">
        <f ca="1" t="shared" si="82"/>
        <v>0</v>
      </c>
      <c r="AB1049" s="235" t="str">
        <f ca="1" t="shared" si="84"/>
        <v/>
      </c>
      <c r="AC1049" s="191" t="str">
        <f ca="1" t="shared" si="85"/>
        <v/>
      </c>
      <c r="AD1049" s="191" t="str">
        <f ca="1" t="shared" si="86"/>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3"/>
        <v/>
      </c>
      <c r="T1050" s="232" t="str">
        <f ca="1">IF(B1050="","",IF(ISERROR(MATCH($J1050,SorP!$B$1:$B$6261,0)),"",INDIRECT("'SorP'!$A$"&amp;MATCH($S1050&amp;$J1050,SorP!C:C,0))))</f>
        <v/>
      </c>
      <c r="U1050" s="233"/>
      <c r="V1050" s="234" t="e">
        <f ca="1">IF(C1050="",NA(),MATCH($B1050&amp;$C1050,'Smelter Look-up'!$J:$J,0))</f>
        <v>#N/A</v>
      </c>
      <c r="X1050" s="191">
        <f ca="1" t="shared" si="82"/>
        <v>0</v>
      </c>
      <c r="AB1050" s="235" t="str">
        <f ca="1" t="shared" si="84"/>
        <v/>
      </c>
      <c r="AC1050" s="191" t="str">
        <f ca="1" t="shared" si="85"/>
        <v/>
      </c>
      <c r="AD1050" s="191" t="str">
        <f ca="1" t="shared" si="86"/>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3"/>
        <v/>
      </c>
      <c r="T1051" s="232" t="str">
        <f ca="1">IF(B1051="","",IF(ISERROR(MATCH($J1051,SorP!$B$1:$B$6261,0)),"",INDIRECT("'SorP'!$A$"&amp;MATCH($S1051&amp;$J1051,SorP!C:C,0))))</f>
        <v/>
      </c>
      <c r="U1051" s="233"/>
      <c r="V1051" s="234" t="e">
        <f ca="1">IF(C1051="",NA(),MATCH($B1051&amp;$C1051,'Smelter Look-up'!$J:$J,0))</f>
        <v>#N/A</v>
      </c>
      <c r="X1051" s="191">
        <f ca="1" t="shared" si="82"/>
        <v>0</v>
      </c>
      <c r="AB1051" s="235" t="str">
        <f ca="1" t="shared" si="84"/>
        <v/>
      </c>
      <c r="AC1051" s="191" t="str">
        <f ca="1" t="shared" si="85"/>
        <v/>
      </c>
      <c r="AD1051" s="191" t="str">
        <f ca="1" t="shared" si="86"/>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3"/>
        <v/>
      </c>
      <c r="T1052" s="232" t="str">
        <f ca="1">IF(B1052="","",IF(ISERROR(MATCH($J1052,SorP!$B$1:$B$6261,0)),"",INDIRECT("'SorP'!$A$"&amp;MATCH($S1052&amp;$J1052,SorP!C:C,0))))</f>
        <v/>
      </c>
      <c r="U1052" s="233"/>
      <c r="V1052" s="234" t="e">
        <f ca="1">IF(C1052="",NA(),MATCH($B1052&amp;$C1052,'Smelter Look-up'!$J:$J,0))</f>
        <v>#N/A</v>
      </c>
      <c r="X1052" s="191">
        <f ca="1" t="shared" si="82"/>
        <v>0</v>
      </c>
      <c r="AB1052" s="235" t="str">
        <f ca="1" t="shared" si="84"/>
        <v/>
      </c>
      <c r="AC1052" s="191" t="str">
        <f ca="1" t="shared" si="85"/>
        <v/>
      </c>
      <c r="AD1052" s="191" t="str">
        <f ca="1" t="shared" si="86"/>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3"/>
        <v/>
      </c>
      <c r="T1053" s="232" t="str">
        <f ca="1">IF(B1053="","",IF(ISERROR(MATCH($J1053,SorP!$B$1:$B$6261,0)),"",INDIRECT("'SorP'!$A$"&amp;MATCH($S1053&amp;$J1053,SorP!C:C,0))))</f>
        <v/>
      </c>
      <c r="U1053" s="233"/>
      <c r="V1053" s="234" t="e">
        <f ca="1">IF(C1053="",NA(),MATCH($B1053&amp;$C1053,'Smelter Look-up'!$J:$J,0))</f>
        <v>#N/A</v>
      </c>
      <c r="X1053" s="191">
        <f ca="1" t="shared" si="82"/>
        <v>0</v>
      </c>
      <c r="AB1053" s="235" t="str">
        <f ca="1" t="shared" si="84"/>
        <v/>
      </c>
      <c r="AC1053" s="191" t="str">
        <f ca="1" t="shared" si="85"/>
        <v/>
      </c>
      <c r="AD1053" s="191" t="str">
        <f ca="1" t="shared" si="86"/>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3"/>
        <v/>
      </c>
      <c r="T1054" s="232" t="str">
        <f ca="1">IF(B1054="","",IF(ISERROR(MATCH($J1054,SorP!$B$1:$B$6261,0)),"",INDIRECT("'SorP'!$A$"&amp;MATCH($S1054&amp;$J1054,SorP!C:C,0))))</f>
        <v/>
      </c>
      <c r="U1054" s="233"/>
      <c r="V1054" s="234" t="e">
        <f ca="1">IF(C1054="",NA(),MATCH($B1054&amp;$C1054,'Smelter Look-up'!$J:$J,0))</f>
        <v>#N/A</v>
      </c>
      <c r="X1054" s="191">
        <f ca="1" t="shared" si="82"/>
        <v>0</v>
      </c>
      <c r="AB1054" s="235" t="str">
        <f ca="1" t="shared" si="84"/>
        <v/>
      </c>
      <c r="AC1054" s="191" t="str">
        <f ca="1" t="shared" si="85"/>
        <v/>
      </c>
      <c r="AD1054" s="191" t="str">
        <f ca="1" t="shared" si="86"/>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3"/>
        <v/>
      </c>
      <c r="T1055" s="232" t="str">
        <f ca="1">IF(B1055="","",IF(ISERROR(MATCH($J1055,SorP!$B$1:$B$6261,0)),"",INDIRECT("'SorP'!$A$"&amp;MATCH($S1055&amp;$J1055,SorP!C:C,0))))</f>
        <v/>
      </c>
      <c r="U1055" s="233"/>
      <c r="V1055" s="234" t="e">
        <f ca="1">IF(C1055="",NA(),MATCH($B1055&amp;$C1055,'Smelter Look-up'!$J:$J,0))</f>
        <v>#N/A</v>
      </c>
      <c r="X1055" s="191">
        <f ca="1" t="shared" si="82"/>
        <v>0</v>
      </c>
      <c r="AB1055" s="235" t="str">
        <f ca="1" t="shared" si="84"/>
        <v/>
      </c>
      <c r="AC1055" s="191" t="str">
        <f ca="1" t="shared" si="85"/>
        <v/>
      </c>
      <c r="AD1055" s="191" t="str">
        <f ca="1" t="shared" si="86"/>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3"/>
        <v/>
      </c>
      <c r="T1056" s="232" t="str">
        <f ca="1">IF(B1056="","",IF(ISERROR(MATCH($J1056,SorP!$B$1:$B$6261,0)),"",INDIRECT("'SorP'!$A$"&amp;MATCH($S1056&amp;$J1056,SorP!C:C,0))))</f>
        <v/>
      </c>
      <c r="U1056" s="233"/>
      <c r="V1056" s="234" t="e">
        <f ca="1">IF(C1056="",NA(),MATCH($B1056&amp;$C1056,'Smelter Look-up'!$J:$J,0))</f>
        <v>#N/A</v>
      </c>
      <c r="X1056" s="191">
        <f ca="1" t="shared" si="82"/>
        <v>0</v>
      </c>
      <c r="AB1056" s="235" t="str">
        <f ca="1" t="shared" si="84"/>
        <v/>
      </c>
      <c r="AC1056" s="191" t="str">
        <f ca="1" t="shared" si="85"/>
        <v/>
      </c>
      <c r="AD1056" s="191" t="str">
        <f ca="1" t="shared" si="86"/>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3"/>
        <v/>
      </c>
      <c r="T1057" s="232" t="str">
        <f ca="1">IF(B1057="","",IF(ISERROR(MATCH($J1057,SorP!$B$1:$B$6261,0)),"",INDIRECT("'SorP'!$A$"&amp;MATCH($S1057&amp;$J1057,SorP!C:C,0))))</f>
        <v/>
      </c>
      <c r="U1057" s="233"/>
      <c r="V1057" s="234" t="e">
        <f ca="1">IF(C1057="",NA(),MATCH($B1057&amp;$C1057,'Smelter Look-up'!$J:$J,0))</f>
        <v>#N/A</v>
      </c>
      <c r="X1057" s="191">
        <f ca="1" t="shared" si="82"/>
        <v>0</v>
      </c>
      <c r="AB1057" s="235" t="str">
        <f ca="1" t="shared" si="84"/>
        <v/>
      </c>
      <c r="AC1057" s="191" t="str">
        <f ca="1" t="shared" si="85"/>
        <v/>
      </c>
      <c r="AD1057" s="191" t="str">
        <f ca="1" t="shared" si="86"/>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3"/>
        <v/>
      </c>
      <c r="T1058" s="232" t="str">
        <f ca="1">IF(B1058="","",IF(ISERROR(MATCH($J1058,SorP!$B$1:$B$6261,0)),"",INDIRECT("'SorP'!$A$"&amp;MATCH($S1058&amp;$J1058,SorP!C:C,0))))</f>
        <v/>
      </c>
      <c r="U1058" s="233"/>
      <c r="V1058" s="234" t="e">
        <f ca="1">IF(C1058="",NA(),MATCH($B1058&amp;$C1058,'Smelter Look-up'!$J:$J,0))</f>
        <v>#N/A</v>
      </c>
      <c r="X1058" s="191">
        <f ca="1" t="shared" si="82"/>
        <v>0</v>
      </c>
      <c r="AB1058" s="235" t="str">
        <f ca="1" t="shared" si="84"/>
        <v/>
      </c>
      <c r="AC1058" s="191" t="str">
        <f ca="1" t="shared" si="85"/>
        <v/>
      </c>
      <c r="AD1058" s="191" t="str">
        <f ca="1" t="shared" si="86"/>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3"/>
        <v/>
      </c>
      <c r="T1059" s="232" t="str">
        <f ca="1">IF(B1059="","",IF(ISERROR(MATCH($J1059,SorP!$B$1:$B$6261,0)),"",INDIRECT("'SorP'!$A$"&amp;MATCH($S1059&amp;$J1059,SorP!C:C,0))))</f>
        <v/>
      </c>
      <c r="U1059" s="233"/>
      <c r="V1059" s="234" t="e">
        <f ca="1">IF(C1059="",NA(),MATCH($B1059&amp;$C1059,'Smelter Look-up'!$J:$J,0))</f>
        <v>#N/A</v>
      </c>
      <c r="X1059" s="191">
        <f ca="1" t="shared" si="82"/>
        <v>0</v>
      </c>
      <c r="AB1059" s="235" t="str">
        <f ca="1" t="shared" si="84"/>
        <v/>
      </c>
      <c r="AC1059" s="191" t="str">
        <f ca="1" t="shared" si="85"/>
        <v/>
      </c>
      <c r="AD1059" s="191" t="str">
        <f ca="1" t="shared" si="86"/>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3"/>
        <v/>
      </c>
      <c r="T1060" s="232" t="str">
        <f ca="1">IF(B1060="","",IF(ISERROR(MATCH($J1060,SorP!$B$1:$B$6261,0)),"",INDIRECT("'SorP'!$A$"&amp;MATCH($S1060&amp;$J1060,SorP!C:C,0))))</f>
        <v/>
      </c>
      <c r="U1060" s="233"/>
      <c r="V1060" s="234" t="e">
        <f ca="1">IF(C1060="",NA(),MATCH($B1060&amp;$C1060,'Smelter Look-up'!$J:$J,0))</f>
        <v>#N/A</v>
      </c>
      <c r="X1060" s="191">
        <f ca="1" t="shared" si="82"/>
        <v>0</v>
      </c>
      <c r="AB1060" s="235" t="str">
        <f ca="1" t="shared" si="84"/>
        <v/>
      </c>
      <c r="AC1060" s="191" t="str">
        <f ca="1" t="shared" si="85"/>
        <v/>
      </c>
      <c r="AD1060" s="191" t="str">
        <f ca="1" t="shared" si="86"/>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3"/>
        <v/>
      </c>
      <c r="T1061" s="232" t="str">
        <f ca="1">IF(B1061="","",IF(ISERROR(MATCH($J1061,SorP!$B$1:$B$6261,0)),"",INDIRECT("'SorP'!$A$"&amp;MATCH($S1061&amp;$J1061,SorP!C:C,0))))</f>
        <v/>
      </c>
      <c r="U1061" s="233"/>
      <c r="V1061" s="234" t="e">
        <f ca="1">IF(C1061="",NA(),MATCH($B1061&amp;$C1061,'Smelter Look-up'!$J:$J,0))</f>
        <v>#N/A</v>
      </c>
      <c r="X1061" s="191">
        <f ca="1" t="shared" si="82"/>
        <v>0</v>
      </c>
      <c r="AB1061" s="235" t="str">
        <f ca="1" t="shared" si="84"/>
        <v/>
      </c>
      <c r="AC1061" s="191" t="str">
        <f ca="1" t="shared" si="85"/>
        <v/>
      </c>
      <c r="AD1061" s="191" t="str">
        <f ca="1" t="shared" si="86"/>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3"/>
        <v/>
      </c>
      <c r="T1062" s="232" t="str">
        <f ca="1">IF(B1062="","",IF(ISERROR(MATCH($J1062,SorP!$B$1:$B$6261,0)),"",INDIRECT("'SorP'!$A$"&amp;MATCH($S1062&amp;$J1062,SorP!C:C,0))))</f>
        <v/>
      </c>
      <c r="U1062" s="233"/>
      <c r="V1062" s="234" t="e">
        <f ca="1">IF(C1062="",NA(),MATCH($B1062&amp;$C1062,'Smelter Look-up'!$J:$J,0))</f>
        <v>#N/A</v>
      </c>
      <c r="X1062" s="191">
        <f ca="1" t="shared" si="82"/>
        <v>0</v>
      </c>
      <c r="AB1062" s="235" t="str">
        <f ca="1" t="shared" si="84"/>
        <v/>
      </c>
      <c r="AC1062" s="191" t="str">
        <f ca="1" t="shared" si="85"/>
        <v/>
      </c>
      <c r="AD1062" s="191" t="str">
        <f ca="1" t="shared" si="86"/>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3"/>
        <v/>
      </c>
      <c r="T1063" s="232" t="str">
        <f ca="1">IF(B1063="","",IF(ISERROR(MATCH($J1063,SorP!$B$1:$B$6261,0)),"",INDIRECT("'SorP'!$A$"&amp;MATCH($S1063&amp;$J1063,SorP!C:C,0))))</f>
        <v/>
      </c>
      <c r="U1063" s="233"/>
      <c r="V1063" s="234" t="e">
        <f ca="1">IF(C1063="",NA(),MATCH($B1063&amp;$C1063,'Smelter Look-up'!$J:$J,0))</f>
        <v>#N/A</v>
      </c>
      <c r="X1063" s="191">
        <f ca="1" t="shared" si="82"/>
        <v>0</v>
      </c>
      <c r="AB1063" s="235" t="str">
        <f ca="1" t="shared" si="84"/>
        <v/>
      </c>
      <c r="AC1063" s="191" t="str">
        <f ca="1" t="shared" si="85"/>
        <v/>
      </c>
      <c r="AD1063" s="191" t="str">
        <f ca="1" t="shared" si="86"/>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3"/>
        <v/>
      </c>
      <c r="T1064" s="232" t="str">
        <f ca="1">IF(B1064="","",IF(ISERROR(MATCH($J1064,SorP!$B$1:$B$6261,0)),"",INDIRECT("'SorP'!$A$"&amp;MATCH($S1064&amp;$J1064,SorP!C:C,0))))</f>
        <v/>
      </c>
      <c r="U1064" s="233"/>
      <c r="V1064" s="234" t="e">
        <f ca="1">IF(C1064="",NA(),MATCH($B1064&amp;$C1064,'Smelter Look-up'!$J:$J,0))</f>
        <v>#N/A</v>
      </c>
      <c r="X1064" s="191">
        <f ca="1" t="shared" si="82"/>
        <v>0</v>
      </c>
      <c r="AB1064" s="235" t="str">
        <f ca="1" t="shared" si="84"/>
        <v/>
      </c>
      <c r="AC1064" s="191" t="str">
        <f ca="1" t="shared" si="85"/>
        <v/>
      </c>
      <c r="AD1064" s="191" t="str">
        <f ca="1" t="shared" si="86"/>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3"/>
        <v/>
      </c>
      <c r="T1065" s="232" t="str">
        <f ca="1">IF(B1065="","",IF(ISERROR(MATCH($J1065,SorP!$B$1:$B$6261,0)),"",INDIRECT("'SorP'!$A$"&amp;MATCH($S1065&amp;$J1065,SorP!C:C,0))))</f>
        <v/>
      </c>
      <c r="U1065" s="233"/>
      <c r="V1065" s="234" t="e">
        <f ca="1">IF(C1065="",NA(),MATCH($B1065&amp;$C1065,'Smelter Look-up'!$J:$J,0))</f>
        <v>#N/A</v>
      </c>
      <c r="X1065" s="191">
        <f ca="1" t="shared" si="82"/>
        <v>0</v>
      </c>
      <c r="AB1065" s="235" t="str">
        <f ca="1" t="shared" si="84"/>
        <v/>
      </c>
      <c r="AC1065" s="191" t="str">
        <f ca="1" t="shared" si="85"/>
        <v/>
      </c>
      <c r="AD1065" s="191" t="str">
        <f ca="1" t="shared" si="86"/>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3"/>
        <v/>
      </c>
      <c r="T1066" s="232" t="str">
        <f ca="1">IF(B1066="","",IF(ISERROR(MATCH($J1066,SorP!$B$1:$B$6261,0)),"",INDIRECT("'SorP'!$A$"&amp;MATCH($S1066&amp;$J1066,SorP!C:C,0))))</f>
        <v/>
      </c>
      <c r="U1066" s="233"/>
      <c r="V1066" s="234" t="e">
        <f ca="1">IF(C1066="",NA(),MATCH($B1066&amp;$C1066,'Smelter Look-up'!$J:$J,0))</f>
        <v>#N/A</v>
      </c>
      <c r="X1066" s="191">
        <f ca="1" t="shared" si="82"/>
        <v>0</v>
      </c>
      <c r="AB1066" s="235" t="str">
        <f ca="1" t="shared" si="84"/>
        <v/>
      </c>
      <c r="AC1066" s="191" t="str">
        <f ca="1" t="shared" si="85"/>
        <v/>
      </c>
      <c r="AD1066" s="191" t="str">
        <f ca="1" t="shared" si="86"/>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3"/>
        <v/>
      </c>
      <c r="T1067" s="232" t="str">
        <f ca="1">IF(B1067="","",IF(ISERROR(MATCH($J1067,SorP!$B$1:$B$6261,0)),"",INDIRECT("'SorP'!$A$"&amp;MATCH($S1067&amp;$J1067,SorP!C:C,0))))</f>
        <v/>
      </c>
      <c r="U1067" s="233"/>
      <c r="V1067" s="234" t="e">
        <f ca="1">IF(C1067="",NA(),MATCH($B1067&amp;$C1067,'Smelter Look-up'!$J:$J,0))</f>
        <v>#N/A</v>
      </c>
      <c r="X1067" s="191">
        <f ca="1" t="shared" si="82"/>
        <v>0</v>
      </c>
      <c r="AB1067" s="235" t="str">
        <f ca="1" t="shared" si="84"/>
        <v/>
      </c>
      <c r="AC1067" s="191" t="str">
        <f ca="1" t="shared" si="85"/>
        <v/>
      </c>
      <c r="AD1067" s="191" t="str">
        <f ca="1" t="shared" si="86"/>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3"/>
        <v/>
      </c>
      <c r="T1068" s="232" t="str">
        <f ca="1">IF(B1068="","",IF(ISERROR(MATCH($J1068,SorP!$B$1:$B$6261,0)),"",INDIRECT("'SorP'!$A$"&amp;MATCH($S1068&amp;$J1068,SorP!C:C,0))))</f>
        <v/>
      </c>
      <c r="U1068" s="233"/>
      <c r="V1068" s="234" t="e">
        <f ca="1">IF(C1068="",NA(),MATCH($B1068&amp;$C1068,'Smelter Look-up'!$J:$J,0))</f>
        <v>#N/A</v>
      </c>
      <c r="X1068" s="191">
        <f ca="1" t="shared" si="82"/>
        <v>0</v>
      </c>
      <c r="AB1068" s="235" t="str">
        <f ca="1" t="shared" si="84"/>
        <v/>
      </c>
      <c r="AC1068" s="191" t="str">
        <f ca="1" t="shared" si="85"/>
        <v/>
      </c>
      <c r="AD1068" s="191" t="str">
        <f ca="1" t="shared" si="86"/>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3"/>
        <v/>
      </c>
      <c r="T1069" s="232" t="str">
        <f ca="1">IF(B1069="","",IF(ISERROR(MATCH($J1069,SorP!$B$1:$B$6261,0)),"",INDIRECT("'SorP'!$A$"&amp;MATCH($S1069&amp;$J1069,SorP!C:C,0))))</f>
        <v/>
      </c>
      <c r="U1069" s="233"/>
      <c r="V1069" s="234" t="e">
        <f ca="1">IF(C1069="",NA(),MATCH($B1069&amp;$C1069,'Smelter Look-up'!$J:$J,0))</f>
        <v>#N/A</v>
      </c>
      <c r="X1069" s="191">
        <f ca="1" t="shared" si="82"/>
        <v>0</v>
      </c>
      <c r="AB1069" s="235" t="str">
        <f ca="1" t="shared" si="84"/>
        <v/>
      </c>
      <c r="AC1069" s="191" t="str">
        <f ca="1" t="shared" si="85"/>
        <v/>
      </c>
      <c r="AD1069" s="191" t="str">
        <f ca="1" t="shared" si="86"/>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3"/>
        <v/>
      </c>
      <c r="T1070" s="232" t="str">
        <f ca="1">IF(B1070="","",IF(ISERROR(MATCH($J1070,SorP!$B$1:$B$6261,0)),"",INDIRECT("'SorP'!$A$"&amp;MATCH($S1070&amp;$J1070,SorP!C:C,0))))</f>
        <v/>
      </c>
      <c r="U1070" s="233"/>
      <c r="V1070" s="234" t="e">
        <f ca="1">IF(C1070="",NA(),MATCH($B1070&amp;$C1070,'Smelter Look-up'!$J:$J,0))</f>
        <v>#N/A</v>
      </c>
      <c r="X1070" s="191">
        <f ca="1" t="shared" si="82"/>
        <v>0</v>
      </c>
      <c r="AB1070" s="235" t="str">
        <f ca="1" t="shared" si="84"/>
        <v/>
      </c>
      <c r="AC1070" s="191" t="str">
        <f ca="1" t="shared" si="85"/>
        <v/>
      </c>
      <c r="AD1070" s="191" t="str">
        <f ca="1" t="shared" si="86"/>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3"/>
        <v/>
      </c>
      <c r="T1071" s="232" t="str">
        <f ca="1">IF(B1071="","",IF(ISERROR(MATCH($J1071,SorP!$B$1:$B$6261,0)),"",INDIRECT("'SorP'!$A$"&amp;MATCH($S1071&amp;$J1071,SorP!C:C,0))))</f>
        <v/>
      </c>
      <c r="U1071" s="233"/>
      <c r="V1071" s="234" t="e">
        <f ca="1">IF(C1071="",NA(),MATCH($B1071&amp;$C1071,'Smelter Look-up'!$J:$J,0))</f>
        <v>#N/A</v>
      </c>
      <c r="X1071" s="191">
        <f ca="1" t="shared" si="82"/>
        <v>0</v>
      </c>
      <c r="AB1071" s="235" t="str">
        <f ca="1" t="shared" si="84"/>
        <v/>
      </c>
      <c r="AC1071" s="191" t="str">
        <f ca="1" t="shared" si="85"/>
        <v/>
      </c>
      <c r="AD1071" s="191" t="str">
        <f ca="1" t="shared" si="86"/>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3"/>
        <v/>
      </c>
      <c r="T1072" s="232" t="str">
        <f ca="1">IF(B1072="","",IF(ISERROR(MATCH($J1072,SorP!$B$1:$B$6261,0)),"",INDIRECT("'SorP'!$A$"&amp;MATCH($S1072&amp;$J1072,SorP!C:C,0))))</f>
        <v/>
      </c>
      <c r="U1072" s="233"/>
      <c r="V1072" s="234" t="e">
        <f ca="1">IF(C1072="",NA(),MATCH($B1072&amp;$C1072,'Smelter Look-up'!$J:$J,0))</f>
        <v>#N/A</v>
      </c>
      <c r="X1072" s="191">
        <f ca="1" t="shared" si="82"/>
        <v>0</v>
      </c>
      <c r="AB1072" s="235" t="str">
        <f ca="1" t="shared" si="84"/>
        <v/>
      </c>
      <c r="AC1072" s="191" t="str">
        <f ca="1" t="shared" si="85"/>
        <v/>
      </c>
      <c r="AD1072" s="191" t="str">
        <f ca="1" t="shared" si="86"/>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3"/>
        <v/>
      </c>
      <c r="T1073" s="232" t="str">
        <f ca="1">IF(B1073="","",IF(ISERROR(MATCH($J1073,SorP!$B$1:$B$6261,0)),"",INDIRECT("'SorP'!$A$"&amp;MATCH($S1073&amp;$J1073,SorP!C:C,0))))</f>
        <v/>
      </c>
      <c r="U1073" s="233"/>
      <c r="V1073" s="234" t="e">
        <f ca="1">IF(C1073="",NA(),MATCH($B1073&amp;$C1073,'Smelter Look-up'!$J:$J,0))</f>
        <v>#N/A</v>
      </c>
      <c r="X1073" s="191">
        <f ca="1" t="shared" si="82"/>
        <v>0</v>
      </c>
      <c r="AB1073" s="235" t="str">
        <f ca="1" t="shared" si="84"/>
        <v/>
      </c>
      <c r="AC1073" s="191" t="str">
        <f ca="1" t="shared" si="85"/>
        <v/>
      </c>
      <c r="AD1073" s="191" t="str">
        <f ca="1" t="shared" si="86"/>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3"/>
        <v/>
      </c>
      <c r="T1074" s="232" t="str">
        <f ca="1">IF(B1074="","",IF(ISERROR(MATCH($J1074,SorP!$B$1:$B$6261,0)),"",INDIRECT("'SorP'!$A$"&amp;MATCH($S1074&amp;$J1074,SorP!C:C,0))))</f>
        <v/>
      </c>
      <c r="U1074" s="233"/>
      <c r="V1074" s="234" t="e">
        <f ca="1">IF(C1074="",NA(),MATCH($B1074&amp;$C1074,'Smelter Look-up'!$J:$J,0))</f>
        <v>#N/A</v>
      </c>
      <c r="X1074" s="191">
        <f ca="1" t="shared" si="82"/>
        <v>0</v>
      </c>
      <c r="AB1074" s="235" t="str">
        <f ca="1" t="shared" si="84"/>
        <v/>
      </c>
      <c r="AC1074" s="191" t="str">
        <f ca="1" t="shared" si="85"/>
        <v/>
      </c>
      <c r="AD1074" s="191" t="str">
        <f ca="1" t="shared" si="86"/>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3"/>
        <v/>
      </c>
      <c r="T1075" s="232" t="str">
        <f ca="1">IF(B1075="","",IF(ISERROR(MATCH($J1075,SorP!$B$1:$B$6261,0)),"",INDIRECT("'SorP'!$A$"&amp;MATCH($S1075&amp;$J1075,SorP!C:C,0))))</f>
        <v/>
      </c>
      <c r="U1075" s="233"/>
      <c r="V1075" s="234" t="e">
        <f ca="1">IF(C1075="",NA(),MATCH($B1075&amp;$C1075,'Smelter Look-up'!$J:$J,0))</f>
        <v>#N/A</v>
      </c>
      <c r="X1075" s="191">
        <f ca="1" t="shared" si="82"/>
        <v>0</v>
      </c>
      <c r="AB1075" s="235" t="str">
        <f ca="1" t="shared" si="84"/>
        <v/>
      </c>
      <c r="AC1075" s="191" t="str">
        <f ca="1" t="shared" si="85"/>
        <v/>
      </c>
      <c r="AD1075" s="191" t="str">
        <f ca="1" t="shared" si="86"/>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3"/>
        <v/>
      </c>
      <c r="T1076" s="232" t="str">
        <f ca="1">IF(B1076="","",IF(ISERROR(MATCH($J1076,SorP!$B$1:$B$6261,0)),"",INDIRECT("'SorP'!$A$"&amp;MATCH($S1076&amp;$J1076,SorP!C:C,0))))</f>
        <v/>
      </c>
      <c r="U1076" s="233"/>
      <c r="V1076" s="234" t="e">
        <f ca="1">IF(C1076="",NA(),MATCH($B1076&amp;$C1076,'Smelter Look-up'!$J:$J,0))</f>
        <v>#N/A</v>
      </c>
      <c r="X1076" s="191">
        <f ca="1" t="shared" si="82"/>
        <v>0</v>
      </c>
      <c r="AB1076" s="235" t="str">
        <f ca="1" t="shared" si="84"/>
        <v/>
      </c>
      <c r="AC1076" s="191" t="str">
        <f ca="1" t="shared" si="85"/>
        <v/>
      </c>
      <c r="AD1076" s="191" t="str">
        <f ca="1" t="shared" si="86"/>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3"/>
        <v/>
      </c>
      <c r="T1077" s="232" t="str">
        <f ca="1">IF(B1077="","",IF(ISERROR(MATCH($J1077,SorP!$B$1:$B$6261,0)),"",INDIRECT("'SorP'!$A$"&amp;MATCH($S1077&amp;$J1077,SorP!C:C,0))))</f>
        <v/>
      </c>
      <c r="U1077" s="233"/>
      <c r="V1077" s="234" t="e">
        <f ca="1">IF(C1077="",NA(),MATCH($B1077&amp;$C1077,'Smelter Look-up'!$J:$J,0))</f>
        <v>#N/A</v>
      </c>
      <c r="X1077" s="191">
        <f ca="1" t="shared" si="82"/>
        <v>0</v>
      </c>
      <c r="AB1077" s="235" t="str">
        <f ca="1" t="shared" si="84"/>
        <v/>
      </c>
      <c r="AC1077" s="191" t="str">
        <f ca="1" t="shared" si="85"/>
        <v/>
      </c>
      <c r="AD1077" s="191" t="str">
        <f ca="1" t="shared" si="86"/>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3"/>
        <v/>
      </c>
      <c r="T1078" s="232" t="str">
        <f ca="1">IF(B1078="","",IF(ISERROR(MATCH($J1078,SorP!$B$1:$B$6261,0)),"",INDIRECT("'SorP'!$A$"&amp;MATCH($S1078&amp;$J1078,SorP!C:C,0))))</f>
        <v/>
      </c>
      <c r="U1078" s="233"/>
      <c r="V1078" s="234" t="e">
        <f ca="1">IF(C1078="",NA(),MATCH($B1078&amp;$C1078,'Smelter Look-up'!$J:$J,0))</f>
        <v>#N/A</v>
      </c>
      <c r="X1078" s="191">
        <f ca="1" t="shared" si="82"/>
        <v>0</v>
      </c>
      <c r="AB1078" s="235" t="str">
        <f ca="1" t="shared" si="84"/>
        <v/>
      </c>
      <c r="AC1078" s="191" t="str">
        <f ca="1" t="shared" si="85"/>
        <v/>
      </c>
      <c r="AD1078" s="191" t="str">
        <f ca="1" t="shared" si="86"/>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3"/>
        <v/>
      </c>
      <c r="T1079" s="232" t="str">
        <f ca="1">IF(B1079="","",IF(ISERROR(MATCH($J1079,SorP!$B$1:$B$6261,0)),"",INDIRECT("'SorP'!$A$"&amp;MATCH($S1079&amp;$J1079,SorP!C:C,0))))</f>
        <v/>
      </c>
      <c r="U1079" s="233"/>
      <c r="V1079" s="234" t="e">
        <f ca="1">IF(C1079="",NA(),MATCH($B1079&amp;$C1079,'Smelter Look-up'!$J:$J,0))</f>
        <v>#N/A</v>
      </c>
      <c r="X1079" s="191">
        <f ca="1" t="shared" si="82"/>
        <v>0</v>
      </c>
      <c r="AB1079" s="235" t="str">
        <f ca="1" t="shared" si="84"/>
        <v/>
      </c>
      <c r="AC1079" s="191" t="str">
        <f ca="1" t="shared" si="85"/>
        <v/>
      </c>
      <c r="AD1079" s="191" t="str">
        <f ca="1" t="shared" si="86"/>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3"/>
        <v/>
      </c>
      <c r="T1080" s="232" t="str">
        <f ca="1">IF(B1080="","",IF(ISERROR(MATCH($J1080,SorP!$B$1:$B$6261,0)),"",INDIRECT("'SorP'!$A$"&amp;MATCH($S1080&amp;$J1080,SorP!C:C,0))))</f>
        <v/>
      </c>
      <c r="U1080" s="233"/>
      <c r="V1080" s="234" t="e">
        <f ca="1">IF(C1080="",NA(),MATCH($B1080&amp;$C1080,'Smelter Look-up'!$J:$J,0))</f>
        <v>#N/A</v>
      </c>
      <c r="X1080" s="191">
        <f ca="1" t="shared" si="82"/>
        <v>0</v>
      </c>
      <c r="AB1080" s="235" t="str">
        <f ca="1" t="shared" si="84"/>
        <v/>
      </c>
      <c r="AC1080" s="191" t="str">
        <f ca="1" t="shared" si="85"/>
        <v/>
      </c>
      <c r="AD1080" s="191" t="str">
        <f ca="1" t="shared" si="86"/>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3"/>
        <v/>
      </c>
      <c r="T1081" s="232" t="str">
        <f ca="1">IF(B1081="","",IF(ISERROR(MATCH($J1081,SorP!$B$1:$B$6261,0)),"",INDIRECT("'SorP'!$A$"&amp;MATCH($S1081&amp;$J1081,SorP!C:C,0))))</f>
        <v/>
      </c>
      <c r="U1081" s="233"/>
      <c r="V1081" s="234" t="e">
        <f ca="1">IF(C1081="",NA(),MATCH($B1081&amp;$C1081,'Smelter Look-up'!$J:$J,0))</f>
        <v>#N/A</v>
      </c>
      <c r="X1081" s="191">
        <f ca="1" t="shared" si="82"/>
        <v>0</v>
      </c>
      <c r="AB1081" s="235" t="str">
        <f ca="1" t="shared" si="84"/>
        <v/>
      </c>
      <c r="AC1081" s="191" t="str">
        <f ca="1" t="shared" si="85"/>
        <v/>
      </c>
      <c r="AD1081" s="191" t="str">
        <f ca="1" t="shared" si="86"/>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3"/>
        <v/>
      </c>
      <c r="T1082" s="232" t="str">
        <f ca="1">IF(B1082="","",IF(ISERROR(MATCH($J1082,SorP!$B$1:$B$6261,0)),"",INDIRECT("'SorP'!$A$"&amp;MATCH($S1082&amp;$J1082,SorP!C:C,0))))</f>
        <v/>
      </c>
      <c r="U1082" s="233"/>
      <c r="V1082" s="234" t="e">
        <f ca="1">IF(C1082="",NA(),MATCH($B1082&amp;$C1082,'Smelter Look-up'!$J:$J,0))</f>
        <v>#N/A</v>
      </c>
      <c r="X1082" s="191">
        <f ca="1" t="shared" si="82"/>
        <v>0</v>
      </c>
      <c r="AB1082" s="235" t="str">
        <f ca="1" t="shared" si="84"/>
        <v/>
      </c>
      <c r="AC1082" s="191" t="str">
        <f ca="1" t="shared" si="85"/>
        <v/>
      </c>
      <c r="AD1082" s="191" t="str">
        <f ca="1" t="shared" si="86"/>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3"/>
        <v/>
      </c>
      <c r="T1083" s="232" t="str">
        <f ca="1">IF(B1083="","",IF(ISERROR(MATCH($J1083,SorP!$B$1:$B$6261,0)),"",INDIRECT("'SorP'!$A$"&amp;MATCH($S1083&amp;$J1083,SorP!C:C,0))))</f>
        <v/>
      </c>
      <c r="U1083" s="233"/>
      <c r="V1083" s="234" t="e">
        <f ca="1">IF(C1083="",NA(),MATCH($B1083&amp;$C1083,'Smelter Look-up'!$J:$J,0))</f>
        <v>#N/A</v>
      </c>
      <c r="X1083" s="191">
        <f ca="1" t="shared" si="82"/>
        <v>0</v>
      </c>
      <c r="AB1083" s="235" t="str">
        <f ca="1" t="shared" si="84"/>
        <v/>
      </c>
      <c r="AC1083" s="191" t="str">
        <f ca="1" t="shared" si="85"/>
        <v/>
      </c>
      <c r="AD1083" s="191" t="str">
        <f ca="1" t="shared" si="86"/>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si="83"/>
        <v/>
      </c>
      <c r="T1084" s="232" t="str">
        <f ca="1">IF(B1084="","",IF(ISERROR(MATCH($J1084,SorP!$B$1:$B$6261,0)),"",INDIRECT("'SorP'!$A$"&amp;MATCH($S1084&amp;$J1084,SorP!C:C,0))))</f>
        <v/>
      </c>
      <c r="U1084" s="233"/>
      <c r="V1084" s="234" t="e">
        <f ca="1">IF(C1084="",NA(),MATCH($B1084&amp;$C1084,'Smelter Look-up'!$J:$J,0))</f>
        <v>#N/A</v>
      </c>
      <c r="X1084" s="191">
        <f ca="1" t="shared" si="82"/>
        <v>0</v>
      </c>
      <c r="AB1084" s="235" t="str">
        <f ca="1" t="shared" si="84"/>
        <v/>
      </c>
      <c r="AC1084" s="191" t="str">
        <f ca="1" t="shared" si="85"/>
        <v/>
      </c>
      <c r="AD1084" s="191" t="str">
        <f ca="1" t="shared" si="86"/>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3"/>
        <v/>
      </c>
      <c r="T1085" s="232" t="str">
        <f ca="1">IF(B1085="","",IF(ISERROR(MATCH($J1085,SorP!$B$1:$B$6261,0)),"",INDIRECT("'SorP'!$A$"&amp;MATCH($S1085&amp;$J1085,SorP!C:C,0))))</f>
        <v/>
      </c>
      <c r="U1085" s="233"/>
      <c r="V1085" s="234" t="e">
        <f ca="1">IF(C1085="",NA(),MATCH($B1085&amp;$C1085,'Smelter Look-up'!$J:$J,0))</f>
        <v>#N/A</v>
      </c>
      <c r="X1085" s="191">
        <f ca="1" t="shared" ref="X1085:X1148" si="87">IF(AND(C1085="Smelter not listed",OR(LEN(D1085)=0,LEN(E1085)=0)),1,0)</f>
        <v>0</v>
      </c>
      <c r="AB1085" s="235" t="str">
        <f ca="1" t="shared" si="84"/>
        <v/>
      </c>
      <c r="AC1085" s="191" t="str">
        <f ca="1" t="shared" si="85"/>
        <v/>
      </c>
      <c r="AD1085" s="191" t="str">
        <f ca="1" t="shared" si="86"/>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ref="S1086:S1149" si="88">IF(B1086="","",IF(ISERROR(MATCH($E1086,CL,0)),"Unknown",INDIRECT("'C'!$A$"&amp;MATCH($E1086,CL,0)+1)))</f>
        <v/>
      </c>
      <c r="T1086" s="232" t="str">
        <f ca="1">IF(B1086="","",IF(ISERROR(MATCH($J1086,SorP!$B$1:$B$6261,0)),"",INDIRECT("'SorP'!$A$"&amp;MATCH($S1086&amp;$J1086,SorP!C:C,0))))</f>
        <v/>
      </c>
      <c r="U1086" s="233"/>
      <c r="V1086" s="234" t="e">
        <f ca="1">IF(C1086="",NA(),MATCH($B1086&amp;$C1086,'Smelter Look-up'!$J:$J,0))</f>
        <v>#N/A</v>
      </c>
      <c r="X1086" s="191">
        <f ca="1" t="shared" si="87"/>
        <v>0</v>
      </c>
      <c r="AB1086" s="235" t="str">
        <f ca="1" t="shared" si="84"/>
        <v/>
      </c>
      <c r="AC1086" s="191" t="str">
        <f ca="1" t="shared" si="85"/>
        <v/>
      </c>
      <c r="AD1086" s="191" t="str">
        <f ca="1" t="shared" si="86"/>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8"/>
        <v/>
      </c>
      <c r="T1087" s="232" t="str">
        <f ca="1">IF(B1087="","",IF(ISERROR(MATCH($J1087,SorP!$B$1:$B$6261,0)),"",INDIRECT("'SorP'!$A$"&amp;MATCH($S1087&amp;$J1087,SorP!C:C,0))))</f>
        <v/>
      </c>
      <c r="U1087" s="233"/>
      <c r="V1087" s="234" t="e">
        <f ca="1">IF(C1087="",NA(),MATCH($B1087&amp;$C1087,'Smelter Look-up'!$J:$J,0))</f>
        <v>#N/A</v>
      </c>
      <c r="X1087" s="191">
        <f ca="1" t="shared" si="87"/>
        <v>0</v>
      </c>
      <c r="AB1087" s="235" t="str">
        <f ca="1" t="shared" si="84"/>
        <v/>
      </c>
      <c r="AC1087" s="191" t="str">
        <f ca="1" t="shared" si="85"/>
        <v/>
      </c>
      <c r="AD1087" s="191" t="str">
        <f ca="1" t="shared" si="86"/>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8"/>
        <v/>
      </c>
      <c r="T1088" s="232" t="str">
        <f ca="1">IF(B1088="","",IF(ISERROR(MATCH($J1088,SorP!$B$1:$B$6261,0)),"",INDIRECT("'SorP'!$A$"&amp;MATCH($S1088&amp;$J1088,SorP!C:C,0))))</f>
        <v/>
      </c>
      <c r="U1088" s="233"/>
      <c r="V1088" s="234" t="e">
        <f ca="1">IF(C1088="",NA(),MATCH($B1088&amp;$C1088,'Smelter Look-up'!$J:$J,0))</f>
        <v>#N/A</v>
      </c>
      <c r="X1088" s="191">
        <f ca="1" t="shared" si="87"/>
        <v>0</v>
      </c>
      <c r="AB1088" s="235" t="str">
        <f ca="1" t="shared" si="84"/>
        <v/>
      </c>
      <c r="AC1088" s="191" t="str">
        <f ca="1" t="shared" si="85"/>
        <v/>
      </c>
      <c r="AD1088" s="191" t="str">
        <f ca="1" t="shared" si="86"/>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8"/>
        <v/>
      </c>
      <c r="T1089" s="232" t="str">
        <f ca="1">IF(B1089="","",IF(ISERROR(MATCH($J1089,SorP!$B$1:$B$6261,0)),"",INDIRECT("'SorP'!$A$"&amp;MATCH($S1089&amp;$J1089,SorP!C:C,0))))</f>
        <v/>
      </c>
      <c r="U1089" s="233"/>
      <c r="V1089" s="234" t="e">
        <f ca="1">IF(C1089="",NA(),MATCH($B1089&amp;$C1089,'Smelter Look-up'!$J:$J,0))</f>
        <v>#N/A</v>
      </c>
      <c r="X1089" s="191">
        <f ca="1" t="shared" si="87"/>
        <v>0</v>
      </c>
      <c r="AB1089" s="235" t="str">
        <f ca="1" t="shared" si="84"/>
        <v/>
      </c>
      <c r="AC1089" s="191" t="str">
        <f ca="1" t="shared" si="85"/>
        <v/>
      </c>
      <c r="AD1089" s="191" t="str">
        <f ca="1" t="shared" si="86"/>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8"/>
        <v/>
      </c>
      <c r="T1090" s="232" t="str">
        <f ca="1">IF(B1090="","",IF(ISERROR(MATCH($J1090,SorP!$B$1:$B$6261,0)),"",INDIRECT("'SorP'!$A$"&amp;MATCH($S1090&amp;$J1090,SorP!C:C,0))))</f>
        <v/>
      </c>
      <c r="U1090" s="233"/>
      <c r="V1090" s="234" t="e">
        <f ca="1">IF(C1090="",NA(),MATCH($B1090&amp;$C1090,'Smelter Look-up'!$J:$J,0))</f>
        <v>#N/A</v>
      </c>
      <c r="X1090" s="191">
        <f ca="1" t="shared" si="87"/>
        <v>0</v>
      </c>
      <c r="AB1090" s="235" t="str">
        <f ca="1" t="shared" si="84"/>
        <v/>
      </c>
      <c r="AC1090" s="191" t="str">
        <f ca="1" t="shared" si="85"/>
        <v/>
      </c>
      <c r="AD1090" s="191" t="str">
        <f ca="1" t="shared" si="86"/>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8"/>
        <v/>
      </c>
      <c r="T1091" s="232" t="str">
        <f ca="1">IF(B1091="","",IF(ISERROR(MATCH($J1091,SorP!$B$1:$B$6261,0)),"",INDIRECT("'SorP'!$A$"&amp;MATCH($S1091&amp;$J1091,SorP!C:C,0))))</f>
        <v/>
      </c>
      <c r="U1091" s="233"/>
      <c r="V1091" s="234" t="e">
        <f ca="1">IF(C1091="",NA(),MATCH($B1091&amp;$C1091,'Smelter Look-up'!$J:$J,0))</f>
        <v>#N/A</v>
      </c>
      <c r="X1091" s="191">
        <f ca="1" t="shared" si="87"/>
        <v>0</v>
      </c>
      <c r="AB1091" s="235" t="str">
        <f ca="1" t="shared" si="84"/>
        <v/>
      </c>
      <c r="AC1091" s="191" t="str">
        <f ca="1" t="shared" si="85"/>
        <v/>
      </c>
      <c r="AD1091" s="191" t="str">
        <f ca="1" t="shared" si="86"/>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8"/>
        <v/>
      </c>
      <c r="T1092" s="232" t="str">
        <f ca="1">IF(B1092="","",IF(ISERROR(MATCH($J1092,SorP!$B$1:$B$6261,0)),"",INDIRECT("'SorP'!$A$"&amp;MATCH($S1092&amp;$J1092,SorP!C:C,0))))</f>
        <v/>
      </c>
      <c r="U1092" s="233"/>
      <c r="V1092" s="234" t="e">
        <f ca="1">IF(C1092="",NA(),MATCH($B1092&amp;$C1092,'Smelter Look-up'!$J:$J,0))</f>
        <v>#N/A</v>
      </c>
      <c r="X1092" s="191">
        <f ca="1" t="shared" si="87"/>
        <v>0</v>
      </c>
      <c r="AB1092" s="235" t="str">
        <f ca="1" t="shared" ref="AB1092:AB1155" si="89">IF(C1092="","",B1092)</f>
        <v/>
      </c>
      <c r="AC1092" s="191" t="str">
        <f ca="1" t="shared" ref="AC1092:AC1155" si="90">B1092</f>
        <v/>
      </c>
      <c r="AD1092" s="191" t="str">
        <f ca="1" t="shared" ref="AD1092:AD1155" si="91">IF(C1092="Smelter not listed",D1092,C1092)</f>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8"/>
        <v/>
      </c>
      <c r="T1093" s="232" t="str">
        <f ca="1">IF(B1093="","",IF(ISERROR(MATCH($J1093,SorP!$B$1:$B$6261,0)),"",INDIRECT("'SorP'!$A$"&amp;MATCH($S1093&amp;$J1093,SorP!C:C,0))))</f>
        <v/>
      </c>
      <c r="U1093" s="233"/>
      <c r="V1093" s="234" t="e">
        <f ca="1">IF(C1093="",NA(),MATCH($B1093&amp;$C1093,'Smelter Look-up'!$J:$J,0))</f>
        <v>#N/A</v>
      </c>
      <c r="X1093" s="191">
        <f ca="1" t="shared" si="87"/>
        <v>0</v>
      </c>
      <c r="AB1093" s="235" t="str">
        <f ca="1" t="shared" si="89"/>
        <v/>
      </c>
      <c r="AC1093" s="191" t="str">
        <f ca="1" t="shared" si="90"/>
        <v/>
      </c>
      <c r="AD1093" s="191" t="str">
        <f ca="1" t="shared" si="91"/>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8"/>
        <v/>
      </c>
      <c r="T1094" s="232" t="str">
        <f ca="1">IF(B1094="","",IF(ISERROR(MATCH($J1094,SorP!$B$1:$B$6261,0)),"",INDIRECT("'SorP'!$A$"&amp;MATCH($S1094&amp;$J1094,SorP!C:C,0))))</f>
        <v/>
      </c>
      <c r="U1094" s="233"/>
      <c r="V1094" s="234" t="e">
        <f ca="1">IF(C1094="",NA(),MATCH($B1094&amp;$C1094,'Smelter Look-up'!$J:$J,0))</f>
        <v>#N/A</v>
      </c>
      <c r="X1094" s="191">
        <f ca="1" t="shared" si="87"/>
        <v>0</v>
      </c>
      <c r="AB1094" s="235" t="str">
        <f ca="1" t="shared" si="89"/>
        <v/>
      </c>
      <c r="AC1094" s="191" t="str">
        <f ca="1" t="shared" si="90"/>
        <v/>
      </c>
      <c r="AD1094" s="191" t="str">
        <f ca="1" t="shared" si="91"/>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8"/>
        <v/>
      </c>
      <c r="T1095" s="232" t="str">
        <f ca="1">IF(B1095="","",IF(ISERROR(MATCH($J1095,SorP!$B$1:$B$6261,0)),"",INDIRECT("'SorP'!$A$"&amp;MATCH($S1095&amp;$J1095,SorP!C:C,0))))</f>
        <v/>
      </c>
      <c r="U1095" s="233"/>
      <c r="V1095" s="234" t="e">
        <f ca="1">IF(C1095="",NA(),MATCH($B1095&amp;$C1095,'Smelter Look-up'!$J:$J,0))</f>
        <v>#N/A</v>
      </c>
      <c r="X1095" s="191">
        <f ca="1" t="shared" si="87"/>
        <v>0</v>
      </c>
      <c r="AB1095" s="235" t="str">
        <f ca="1" t="shared" si="89"/>
        <v/>
      </c>
      <c r="AC1095" s="191" t="str">
        <f ca="1" t="shared" si="90"/>
        <v/>
      </c>
      <c r="AD1095" s="191" t="str">
        <f ca="1" t="shared" si="91"/>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8"/>
        <v/>
      </c>
      <c r="T1096" s="232" t="str">
        <f ca="1">IF(B1096="","",IF(ISERROR(MATCH($J1096,SorP!$B$1:$B$6261,0)),"",INDIRECT("'SorP'!$A$"&amp;MATCH($S1096&amp;$J1096,SorP!C:C,0))))</f>
        <v/>
      </c>
      <c r="U1096" s="233"/>
      <c r="V1096" s="234" t="e">
        <f ca="1">IF(C1096="",NA(),MATCH($B1096&amp;$C1096,'Smelter Look-up'!$J:$J,0))</f>
        <v>#N/A</v>
      </c>
      <c r="X1096" s="191">
        <f ca="1" t="shared" si="87"/>
        <v>0</v>
      </c>
      <c r="AB1096" s="235" t="str">
        <f ca="1" t="shared" si="89"/>
        <v/>
      </c>
      <c r="AC1096" s="191" t="str">
        <f ca="1" t="shared" si="90"/>
        <v/>
      </c>
      <c r="AD1096" s="191" t="str">
        <f ca="1" t="shared" si="91"/>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8"/>
        <v/>
      </c>
      <c r="T1097" s="232" t="str">
        <f ca="1">IF(B1097="","",IF(ISERROR(MATCH($J1097,SorP!$B$1:$B$6261,0)),"",INDIRECT("'SorP'!$A$"&amp;MATCH($S1097&amp;$J1097,SorP!C:C,0))))</f>
        <v/>
      </c>
      <c r="U1097" s="233"/>
      <c r="V1097" s="234" t="e">
        <f ca="1">IF(C1097="",NA(),MATCH($B1097&amp;$C1097,'Smelter Look-up'!$J:$J,0))</f>
        <v>#N/A</v>
      </c>
      <c r="X1097" s="191">
        <f ca="1" t="shared" si="87"/>
        <v>0</v>
      </c>
      <c r="AB1097" s="235" t="str">
        <f ca="1" t="shared" si="89"/>
        <v/>
      </c>
      <c r="AC1097" s="191" t="str">
        <f ca="1" t="shared" si="90"/>
        <v/>
      </c>
      <c r="AD1097" s="191" t="str">
        <f ca="1" t="shared" si="91"/>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8"/>
        <v/>
      </c>
      <c r="T1098" s="232" t="str">
        <f ca="1">IF(B1098="","",IF(ISERROR(MATCH($J1098,SorP!$B$1:$B$6261,0)),"",INDIRECT("'SorP'!$A$"&amp;MATCH($S1098&amp;$J1098,SorP!C:C,0))))</f>
        <v/>
      </c>
      <c r="U1098" s="233"/>
      <c r="V1098" s="234" t="e">
        <f ca="1">IF(C1098="",NA(),MATCH($B1098&amp;$C1098,'Smelter Look-up'!$J:$J,0))</f>
        <v>#N/A</v>
      </c>
      <c r="X1098" s="191">
        <f ca="1" t="shared" si="87"/>
        <v>0</v>
      </c>
      <c r="AB1098" s="235" t="str">
        <f ca="1" t="shared" si="89"/>
        <v/>
      </c>
      <c r="AC1098" s="191" t="str">
        <f ca="1" t="shared" si="90"/>
        <v/>
      </c>
      <c r="AD1098" s="191" t="str">
        <f ca="1" t="shared" si="91"/>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8"/>
        <v/>
      </c>
      <c r="T1099" s="232" t="str">
        <f ca="1">IF(B1099="","",IF(ISERROR(MATCH($J1099,SorP!$B$1:$B$6261,0)),"",INDIRECT("'SorP'!$A$"&amp;MATCH($S1099&amp;$J1099,SorP!C:C,0))))</f>
        <v/>
      </c>
      <c r="U1099" s="233"/>
      <c r="V1099" s="234" t="e">
        <f ca="1">IF(C1099="",NA(),MATCH($B1099&amp;$C1099,'Smelter Look-up'!$J:$J,0))</f>
        <v>#N/A</v>
      </c>
      <c r="X1099" s="191">
        <f ca="1" t="shared" si="87"/>
        <v>0</v>
      </c>
      <c r="AB1099" s="235" t="str">
        <f ca="1" t="shared" si="89"/>
        <v/>
      </c>
      <c r="AC1099" s="191" t="str">
        <f ca="1" t="shared" si="90"/>
        <v/>
      </c>
      <c r="AD1099" s="191" t="str">
        <f ca="1" t="shared" si="91"/>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8"/>
        <v/>
      </c>
      <c r="T1100" s="232" t="str">
        <f ca="1">IF(B1100="","",IF(ISERROR(MATCH($J1100,SorP!$B$1:$B$6261,0)),"",INDIRECT("'SorP'!$A$"&amp;MATCH($S1100&amp;$J1100,SorP!C:C,0))))</f>
        <v/>
      </c>
      <c r="U1100" s="233"/>
      <c r="V1100" s="234" t="e">
        <f ca="1">IF(C1100="",NA(),MATCH($B1100&amp;$C1100,'Smelter Look-up'!$J:$J,0))</f>
        <v>#N/A</v>
      </c>
      <c r="X1100" s="191">
        <f ca="1" t="shared" si="87"/>
        <v>0</v>
      </c>
      <c r="AB1100" s="235" t="str">
        <f ca="1" t="shared" si="89"/>
        <v/>
      </c>
      <c r="AC1100" s="191" t="str">
        <f ca="1" t="shared" si="90"/>
        <v/>
      </c>
      <c r="AD1100" s="191" t="str">
        <f ca="1" t="shared" si="91"/>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8"/>
        <v/>
      </c>
      <c r="T1101" s="232" t="str">
        <f ca="1">IF(B1101="","",IF(ISERROR(MATCH($J1101,SorP!$B$1:$B$6261,0)),"",INDIRECT("'SorP'!$A$"&amp;MATCH($S1101&amp;$J1101,SorP!C:C,0))))</f>
        <v/>
      </c>
      <c r="U1101" s="233"/>
      <c r="V1101" s="234" t="e">
        <f ca="1">IF(C1101="",NA(),MATCH($B1101&amp;$C1101,'Smelter Look-up'!$J:$J,0))</f>
        <v>#N/A</v>
      </c>
      <c r="X1101" s="191">
        <f ca="1" t="shared" si="87"/>
        <v>0</v>
      </c>
      <c r="AB1101" s="235" t="str">
        <f ca="1" t="shared" si="89"/>
        <v/>
      </c>
      <c r="AC1101" s="191" t="str">
        <f ca="1" t="shared" si="90"/>
        <v/>
      </c>
      <c r="AD1101" s="191" t="str">
        <f ca="1" t="shared" si="91"/>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8"/>
        <v/>
      </c>
      <c r="T1102" s="232" t="str">
        <f ca="1">IF(B1102="","",IF(ISERROR(MATCH($J1102,SorP!$B$1:$B$6261,0)),"",INDIRECT("'SorP'!$A$"&amp;MATCH($S1102&amp;$J1102,SorP!C:C,0))))</f>
        <v/>
      </c>
      <c r="U1102" s="233"/>
      <c r="V1102" s="234" t="e">
        <f ca="1">IF(C1102="",NA(),MATCH($B1102&amp;$C1102,'Smelter Look-up'!$J:$J,0))</f>
        <v>#N/A</v>
      </c>
      <c r="X1102" s="191">
        <f ca="1" t="shared" si="87"/>
        <v>0</v>
      </c>
      <c r="AB1102" s="235" t="str">
        <f ca="1" t="shared" si="89"/>
        <v/>
      </c>
      <c r="AC1102" s="191" t="str">
        <f ca="1" t="shared" si="90"/>
        <v/>
      </c>
      <c r="AD1102" s="191" t="str">
        <f ca="1" t="shared" si="91"/>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8"/>
        <v/>
      </c>
      <c r="T1103" s="232" t="str">
        <f ca="1">IF(B1103="","",IF(ISERROR(MATCH($J1103,SorP!$B$1:$B$6261,0)),"",INDIRECT("'SorP'!$A$"&amp;MATCH($S1103&amp;$J1103,SorP!C:C,0))))</f>
        <v/>
      </c>
      <c r="U1103" s="233"/>
      <c r="V1103" s="234" t="e">
        <f ca="1">IF(C1103="",NA(),MATCH($B1103&amp;$C1103,'Smelter Look-up'!$J:$J,0))</f>
        <v>#N/A</v>
      </c>
      <c r="X1103" s="191">
        <f ca="1" t="shared" si="87"/>
        <v>0</v>
      </c>
      <c r="AB1103" s="235" t="str">
        <f ca="1" t="shared" si="89"/>
        <v/>
      </c>
      <c r="AC1103" s="191" t="str">
        <f ca="1" t="shared" si="90"/>
        <v/>
      </c>
      <c r="AD1103" s="191" t="str">
        <f ca="1" t="shared" si="91"/>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8"/>
        <v/>
      </c>
      <c r="T1104" s="232" t="str">
        <f ca="1">IF(B1104="","",IF(ISERROR(MATCH($J1104,SorP!$B$1:$B$6261,0)),"",INDIRECT("'SorP'!$A$"&amp;MATCH($S1104&amp;$J1104,SorP!C:C,0))))</f>
        <v/>
      </c>
      <c r="U1104" s="233"/>
      <c r="V1104" s="234" t="e">
        <f ca="1">IF(C1104="",NA(),MATCH($B1104&amp;$C1104,'Smelter Look-up'!$J:$J,0))</f>
        <v>#N/A</v>
      </c>
      <c r="X1104" s="191">
        <f ca="1" t="shared" si="87"/>
        <v>0</v>
      </c>
      <c r="AB1104" s="235" t="str">
        <f ca="1" t="shared" si="89"/>
        <v/>
      </c>
      <c r="AC1104" s="191" t="str">
        <f ca="1" t="shared" si="90"/>
        <v/>
      </c>
      <c r="AD1104" s="191" t="str">
        <f ca="1" t="shared" si="91"/>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8"/>
        <v/>
      </c>
      <c r="T1105" s="232" t="str">
        <f ca="1">IF(B1105="","",IF(ISERROR(MATCH($J1105,SorP!$B$1:$B$6261,0)),"",INDIRECT("'SorP'!$A$"&amp;MATCH($S1105&amp;$J1105,SorP!C:C,0))))</f>
        <v/>
      </c>
      <c r="U1105" s="233"/>
      <c r="V1105" s="234" t="e">
        <f ca="1">IF(C1105="",NA(),MATCH($B1105&amp;$C1105,'Smelter Look-up'!$J:$J,0))</f>
        <v>#N/A</v>
      </c>
      <c r="X1105" s="191">
        <f ca="1" t="shared" si="87"/>
        <v>0</v>
      </c>
      <c r="AB1105" s="235" t="str">
        <f ca="1" t="shared" si="89"/>
        <v/>
      </c>
      <c r="AC1105" s="191" t="str">
        <f ca="1" t="shared" si="90"/>
        <v/>
      </c>
      <c r="AD1105" s="191" t="str">
        <f ca="1" t="shared" si="91"/>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8"/>
        <v/>
      </c>
      <c r="T1106" s="232" t="str">
        <f ca="1">IF(B1106="","",IF(ISERROR(MATCH($J1106,SorP!$B$1:$B$6261,0)),"",INDIRECT("'SorP'!$A$"&amp;MATCH($S1106&amp;$J1106,SorP!C:C,0))))</f>
        <v/>
      </c>
      <c r="U1106" s="233"/>
      <c r="V1106" s="234" t="e">
        <f ca="1">IF(C1106="",NA(),MATCH($B1106&amp;$C1106,'Smelter Look-up'!$J:$J,0))</f>
        <v>#N/A</v>
      </c>
      <c r="X1106" s="191">
        <f ca="1" t="shared" si="87"/>
        <v>0</v>
      </c>
      <c r="AB1106" s="235" t="str">
        <f ca="1" t="shared" si="89"/>
        <v/>
      </c>
      <c r="AC1106" s="191" t="str">
        <f ca="1" t="shared" si="90"/>
        <v/>
      </c>
      <c r="AD1106" s="191" t="str">
        <f ca="1" t="shared" si="91"/>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8"/>
        <v/>
      </c>
      <c r="T1107" s="232" t="str">
        <f ca="1">IF(B1107="","",IF(ISERROR(MATCH($J1107,SorP!$B$1:$B$6261,0)),"",INDIRECT("'SorP'!$A$"&amp;MATCH($S1107&amp;$J1107,SorP!C:C,0))))</f>
        <v/>
      </c>
      <c r="U1107" s="233"/>
      <c r="V1107" s="234" t="e">
        <f ca="1">IF(C1107="",NA(),MATCH($B1107&amp;$C1107,'Smelter Look-up'!$J:$J,0))</f>
        <v>#N/A</v>
      </c>
      <c r="X1107" s="191">
        <f ca="1" t="shared" si="87"/>
        <v>0</v>
      </c>
      <c r="AB1107" s="235" t="str">
        <f ca="1" t="shared" si="89"/>
        <v/>
      </c>
      <c r="AC1107" s="191" t="str">
        <f ca="1" t="shared" si="90"/>
        <v/>
      </c>
      <c r="AD1107" s="191" t="str">
        <f ca="1" t="shared" si="91"/>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8"/>
        <v/>
      </c>
      <c r="T1108" s="232" t="str">
        <f ca="1">IF(B1108="","",IF(ISERROR(MATCH($J1108,SorP!$B$1:$B$6261,0)),"",INDIRECT("'SorP'!$A$"&amp;MATCH($S1108&amp;$J1108,SorP!C:C,0))))</f>
        <v/>
      </c>
      <c r="U1108" s="233"/>
      <c r="V1108" s="234" t="e">
        <f ca="1">IF(C1108="",NA(),MATCH($B1108&amp;$C1108,'Smelter Look-up'!$J:$J,0))</f>
        <v>#N/A</v>
      </c>
      <c r="X1108" s="191">
        <f ca="1" t="shared" si="87"/>
        <v>0</v>
      </c>
      <c r="AB1108" s="235" t="str">
        <f ca="1" t="shared" si="89"/>
        <v/>
      </c>
      <c r="AC1108" s="191" t="str">
        <f ca="1" t="shared" si="90"/>
        <v/>
      </c>
      <c r="AD1108" s="191" t="str">
        <f ca="1" t="shared" si="91"/>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8"/>
        <v/>
      </c>
      <c r="T1109" s="232" t="str">
        <f ca="1">IF(B1109="","",IF(ISERROR(MATCH($J1109,SorP!$B$1:$B$6261,0)),"",INDIRECT("'SorP'!$A$"&amp;MATCH($S1109&amp;$J1109,SorP!C:C,0))))</f>
        <v/>
      </c>
      <c r="U1109" s="233"/>
      <c r="V1109" s="234" t="e">
        <f ca="1">IF(C1109="",NA(),MATCH($B1109&amp;$C1109,'Smelter Look-up'!$J:$J,0))</f>
        <v>#N/A</v>
      </c>
      <c r="X1109" s="191">
        <f ca="1" t="shared" si="87"/>
        <v>0</v>
      </c>
      <c r="AB1109" s="235" t="str">
        <f ca="1" t="shared" si="89"/>
        <v/>
      </c>
      <c r="AC1109" s="191" t="str">
        <f ca="1" t="shared" si="90"/>
        <v/>
      </c>
      <c r="AD1109" s="191" t="str">
        <f ca="1" t="shared" si="91"/>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8"/>
        <v/>
      </c>
      <c r="T1110" s="232" t="str">
        <f ca="1">IF(B1110="","",IF(ISERROR(MATCH($J1110,SorP!$B$1:$B$6261,0)),"",INDIRECT("'SorP'!$A$"&amp;MATCH($S1110&amp;$J1110,SorP!C:C,0))))</f>
        <v/>
      </c>
      <c r="U1110" s="233"/>
      <c r="V1110" s="234" t="e">
        <f ca="1">IF(C1110="",NA(),MATCH($B1110&amp;$C1110,'Smelter Look-up'!$J:$J,0))</f>
        <v>#N/A</v>
      </c>
      <c r="X1110" s="191">
        <f ca="1" t="shared" si="87"/>
        <v>0</v>
      </c>
      <c r="AB1110" s="235" t="str">
        <f ca="1" t="shared" si="89"/>
        <v/>
      </c>
      <c r="AC1110" s="191" t="str">
        <f ca="1" t="shared" si="90"/>
        <v/>
      </c>
      <c r="AD1110" s="191" t="str">
        <f ca="1" t="shared" si="91"/>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8"/>
        <v/>
      </c>
      <c r="T1111" s="232" t="str">
        <f ca="1">IF(B1111="","",IF(ISERROR(MATCH($J1111,SorP!$B$1:$B$6261,0)),"",INDIRECT("'SorP'!$A$"&amp;MATCH($S1111&amp;$J1111,SorP!C:C,0))))</f>
        <v/>
      </c>
      <c r="U1111" s="233"/>
      <c r="V1111" s="234" t="e">
        <f ca="1">IF(C1111="",NA(),MATCH($B1111&amp;$C1111,'Smelter Look-up'!$J:$J,0))</f>
        <v>#N/A</v>
      </c>
      <c r="X1111" s="191">
        <f ca="1" t="shared" si="87"/>
        <v>0</v>
      </c>
      <c r="AB1111" s="235" t="str">
        <f ca="1" t="shared" si="89"/>
        <v/>
      </c>
      <c r="AC1111" s="191" t="str">
        <f ca="1" t="shared" si="90"/>
        <v/>
      </c>
      <c r="AD1111" s="191" t="str">
        <f ca="1" t="shared" si="91"/>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8"/>
        <v/>
      </c>
      <c r="T1112" s="232" t="str">
        <f ca="1">IF(B1112="","",IF(ISERROR(MATCH($J1112,SorP!$B$1:$B$6261,0)),"",INDIRECT("'SorP'!$A$"&amp;MATCH($S1112&amp;$J1112,SorP!C:C,0))))</f>
        <v/>
      </c>
      <c r="U1112" s="233"/>
      <c r="V1112" s="234" t="e">
        <f ca="1">IF(C1112="",NA(),MATCH($B1112&amp;$C1112,'Smelter Look-up'!$J:$J,0))</f>
        <v>#N/A</v>
      </c>
      <c r="X1112" s="191">
        <f ca="1" t="shared" si="87"/>
        <v>0</v>
      </c>
      <c r="AB1112" s="235" t="str">
        <f ca="1" t="shared" si="89"/>
        <v/>
      </c>
      <c r="AC1112" s="191" t="str">
        <f ca="1" t="shared" si="90"/>
        <v/>
      </c>
      <c r="AD1112" s="191" t="str">
        <f ca="1" t="shared" si="91"/>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8"/>
        <v/>
      </c>
      <c r="T1113" s="232" t="str">
        <f ca="1">IF(B1113="","",IF(ISERROR(MATCH($J1113,SorP!$B$1:$B$6261,0)),"",INDIRECT("'SorP'!$A$"&amp;MATCH($S1113&amp;$J1113,SorP!C:C,0))))</f>
        <v/>
      </c>
      <c r="U1113" s="233"/>
      <c r="V1113" s="234" t="e">
        <f ca="1">IF(C1113="",NA(),MATCH($B1113&amp;$C1113,'Smelter Look-up'!$J:$J,0))</f>
        <v>#N/A</v>
      </c>
      <c r="X1113" s="191">
        <f ca="1" t="shared" si="87"/>
        <v>0</v>
      </c>
      <c r="AB1113" s="235" t="str">
        <f ca="1" t="shared" si="89"/>
        <v/>
      </c>
      <c r="AC1113" s="191" t="str">
        <f ca="1" t="shared" si="90"/>
        <v/>
      </c>
      <c r="AD1113" s="191" t="str">
        <f ca="1" t="shared" si="91"/>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8"/>
        <v/>
      </c>
      <c r="T1114" s="232" t="str">
        <f ca="1">IF(B1114="","",IF(ISERROR(MATCH($J1114,SorP!$B$1:$B$6261,0)),"",INDIRECT("'SorP'!$A$"&amp;MATCH($S1114&amp;$J1114,SorP!C:C,0))))</f>
        <v/>
      </c>
      <c r="U1114" s="233"/>
      <c r="V1114" s="234" t="e">
        <f ca="1">IF(C1114="",NA(),MATCH($B1114&amp;$C1114,'Smelter Look-up'!$J:$J,0))</f>
        <v>#N/A</v>
      </c>
      <c r="X1114" s="191">
        <f ca="1" t="shared" si="87"/>
        <v>0</v>
      </c>
      <c r="AB1114" s="235" t="str">
        <f ca="1" t="shared" si="89"/>
        <v/>
      </c>
      <c r="AC1114" s="191" t="str">
        <f ca="1" t="shared" si="90"/>
        <v/>
      </c>
      <c r="AD1114" s="191" t="str">
        <f ca="1" t="shared" si="91"/>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8"/>
        <v/>
      </c>
      <c r="T1115" s="232" t="str">
        <f ca="1">IF(B1115="","",IF(ISERROR(MATCH($J1115,SorP!$B$1:$B$6261,0)),"",INDIRECT("'SorP'!$A$"&amp;MATCH($S1115&amp;$J1115,SorP!C:C,0))))</f>
        <v/>
      </c>
      <c r="U1115" s="233"/>
      <c r="V1115" s="234" t="e">
        <f ca="1">IF(C1115="",NA(),MATCH($B1115&amp;$C1115,'Smelter Look-up'!$J:$J,0))</f>
        <v>#N/A</v>
      </c>
      <c r="X1115" s="191">
        <f ca="1" t="shared" si="87"/>
        <v>0</v>
      </c>
      <c r="AB1115" s="235" t="str">
        <f ca="1" t="shared" si="89"/>
        <v/>
      </c>
      <c r="AC1115" s="191" t="str">
        <f ca="1" t="shared" si="90"/>
        <v/>
      </c>
      <c r="AD1115" s="191" t="str">
        <f ca="1" t="shared" si="91"/>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8"/>
        <v/>
      </c>
      <c r="T1116" s="232" t="str">
        <f ca="1">IF(B1116="","",IF(ISERROR(MATCH($J1116,SorP!$B$1:$B$6261,0)),"",INDIRECT("'SorP'!$A$"&amp;MATCH($S1116&amp;$J1116,SorP!C:C,0))))</f>
        <v/>
      </c>
      <c r="U1116" s="233"/>
      <c r="V1116" s="234" t="e">
        <f ca="1">IF(C1116="",NA(),MATCH($B1116&amp;$C1116,'Smelter Look-up'!$J:$J,0))</f>
        <v>#N/A</v>
      </c>
      <c r="X1116" s="191">
        <f ca="1" t="shared" si="87"/>
        <v>0</v>
      </c>
      <c r="AB1116" s="235" t="str">
        <f ca="1" t="shared" si="89"/>
        <v/>
      </c>
      <c r="AC1116" s="191" t="str">
        <f ca="1" t="shared" si="90"/>
        <v/>
      </c>
      <c r="AD1116" s="191" t="str">
        <f ca="1" t="shared" si="91"/>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8"/>
        <v/>
      </c>
      <c r="T1117" s="232" t="str">
        <f ca="1">IF(B1117="","",IF(ISERROR(MATCH($J1117,SorP!$B$1:$B$6261,0)),"",INDIRECT("'SorP'!$A$"&amp;MATCH($S1117&amp;$J1117,SorP!C:C,0))))</f>
        <v/>
      </c>
      <c r="U1117" s="233"/>
      <c r="V1117" s="234" t="e">
        <f ca="1">IF(C1117="",NA(),MATCH($B1117&amp;$C1117,'Smelter Look-up'!$J:$J,0))</f>
        <v>#N/A</v>
      </c>
      <c r="X1117" s="191">
        <f ca="1" t="shared" si="87"/>
        <v>0</v>
      </c>
      <c r="AB1117" s="235" t="str">
        <f ca="1" t="shared" si="89"/>
        <v/>
      </c>
      <c r="AC1117" s="191" t="str">
        <f ca="1" t="shared" si="90"/>
        <v/>
      </c>
      <c r="AD1117" s="191" t="str">
        <f ca="1" t="shared" si="91"/>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8"/>
        <v/>
      </c>
      <c r="T1118" s="232" t="str">
        <f ca="1">IF(B1118="","",IF(ISERROR(MATCH($J1118,SorP!$B$1:$B$6261,0)),"",INDIRECT("'SorP'!$A$"&amp;MATCH($S1118&amp;$J1118,SorP!C:C,0))))</f>
        <v/>
      </c>
      <c r="U1118" s="233"/>
      <c r="V1118" s="234" t="e">
        <f ca="1">IF(C1118="",NA(),MATCH($B1118&amp;$C1118,'Smelter Look-up'!$J:$J,0))</f>
        <v>#N/A</v>
      </c>
      <c r="X1118" s="191">
        <f ca="1" t="shared" si="87"/>
        <v>0</v>
      </c>
      <c r="AB1118" s="235" t="str">
        <f ca="1" t="shared" si="89"/>
        <v/>
      </c>
      <c r="AC1118" s="191" t="str">
        <f ca="1" t="shared" si="90"/>
        <v/>
      </c>
      <c r="AD1118" s="191" t="str">
        <f ca="1" t="shared" si="91"/>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8"/>
        <v/>
      </c>
      <c r="T1119" s="232" t="str">
        <f ca="1">IF(B1119="","",IF(ISERROR(MATCH($J1119,SorP!$B$1:$B$6261,0)),"",INDIRECT("'SorP'!$A$"&amp;MATCH($S1119&amp;$J1119,SorP!C:C,0))))</f>
        <v/>
      </c>
      <c r="U1119" s="233"/>
      <c r="V1119" s="234" t="e">
        <f ca="1">IF(C1119="",NA(),MATCH($B1119&amp;$C1119,'Smelter Look-up'!$J:$J,0))</f>
        <v>#N/A</v>
      </c>
      <c r="X1119" s="191">
        <f ca="1" t="shared" si="87"/>
        <v>0</v>
      </c>
      <c r="AB1119" s="235" t="str">
        <f ca="1" t="shared" si="89"/>
        <v/>
      </c>
      <c r="AC1119" s="191" t="str">
        <f ca="1" t="shared" si="90"/>
        <v/>
      </c>
      <c r="AD1119" s="191" t="str">
        <f ca="1" t="shared" si="91"/>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8"/>
        <v/>
      </c>
      <c r="T1120" s="232" t="str">
        <f ca="1">IF(B1120="","",IF(ISERROR(MATCH($J1120,SorP!$B$1:$B$6261,0)),"",INDIRECT("'SorP'!$A$"&amp;MATCH($S1120&amp;$J1120,SorP!C:C,0))))</f>
        <v/>
      </c>
      <c r="U1120" s="233"/>
      <c r="V1120" s="234" t="e">
        <f ca="1">IF(C1120="",NA(),MATCH($B1120&amp;$C1120,'Smelter Look-up'!$J:$J,0))</f>
        <v>#N/A</v>
      </c>
      <c r="X1120" s="191">
        <f ca="1" t="shared" si="87"/>
        <v>0</v>
      </c>
      <c r="AB1120" s="235" t="str">
        <f ca="1" t="shared" si="89"/>
        <v/>
      </c>
      <c r="AC1120" s="191" t="str">
        <f ca="1" t="shared" si="90"/>
        <v/>
      </c>
      <c r="AD1120" s="191" t="str">
        <f ca="1" t="shared" si="91"/>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8"/>
        <v/>
      </c>
      <c r="T1121" s="232" t="str">
        <f ca="1">IF(B1121="","",IF(ISERROR(MATCH($J1121,SorP!$B$1:$B$6261,0)),"",INDIRECT("'SorP'!$A$"&amp;MATCH($S1121&amp;$J1121,SorP!C:C,0))))</f>
        <v/>
      </c>
      <c r="U1121" s="233"/>
      <c r="V1121" s="234" t="e">
        <f ca="1">IF(C1121="",NA(),MATCH($B1121&amp;$C1121,'Smelter Look-up'!$J:$J,0))</f>
        <v>#N/A</v>
      </c>
      <c r="X1121" s="191">
        <f ca="1" t="shared" si="87"/>
        <v>0</v>
      </c>
      <c r="AB1121" s="235" t="str">
        <f ca="1" t="shared" si="89"/>
        <v/>
      </c>
      <c r="AC1121" s="191" t="str">
        <f ca="1" t="shared" si="90"/>
        <v/>
      </c>
      <c r="AD1121" s="191" t="str">
        <f ca="1" t="shared" si="91"/>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8"/>
        <v/>
      </c>
      <c r="T1122" s="232" t="str">
        <f ca="1">IF(B1122="","",IF(ISERROR(MATCH($J1122,SorP!$B$1:$B$6261,0)),"",INDIRECT("'SorP'!$A$"&amp;MATCH($S1122&amp;$J1122,SorP!C:C,0))))</f>
        <v/>
      </c>
      <c r="U1122" s="233"/>
      <c r="V1122" s="234" t="e">
        <f ca="1">IF(C1122="",NA(),MATCH($B1122&amp;$C1122,'Smelter Look-up'!$J:$J,0))</f>
        <v>#N/A</v>
      </c>
      <c r="X1122" s="191">
        <f ca="1" t="shared" si="87"/>
        <v>0</v>
      </c>
      <c r="AB1122" s="235" t="str">
        <f ca="1" t="shared" si="89"/>
        <v/>
      </c>
      <c r="AC1122" s="191" t="str">
        <f ca="1" t="shared" si="90"/>
        <v/>
      </c>
      <c r="AD1122" s="191" t="str">
        <f ca="1" t="shared" si="91"/>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8"/>
        <v/>
      </c>
      <c r="T1123" s="232" t="str">
        <f ca="1">IF(B1123="","",IF(ISERROR(MATCH($J1123,SorP!$B$1:$B$6261,0)),"",INDIRECT("'SorP'!$A$"&amp;MATCH($S1123&amp;$J1123,SorP!C:C,0))))</f>
        <v/>
      </c>
      <c r="U1123" s="233"/>
      <c r="V1123" s="234" t="e">
        <f ca="1">IF(C1123="",NA(),MATCH($B1123&amp;$C1123,'Smelter Look-up'!$J:$J,0))</f>
        <v>#N/A</v>
      </c>
      <c r="X1123" s="191">
        <f ca="1" t="shared" si="87"/>
        <v>0</v>
      </c>
      <c r="AB1123" s="235" t="str">
        <f ca="1" t="shared" si="89"/>
        <v/>
      </c>
      <c r="AC1123" s="191" t="str">
        <f ca="1" t="shared" si="90"/>
        <v/>
      </c>
      <c r="AD1123" s="191" t="str">
        <f ca="1" t="shared" si="91"/>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8"/>
        <v/>
      </c>
      <c r="T1124" s="232" t="str">
        <f ca="1">IF(B1124="","",IF(ISERROR(MATCH($J1124,SorP!$B$1:$B$6261,0)),"",INDIRECT("'SorP'!$A$"&amp;MATCH($S1124&amp;$J1124,SorP!C:C,0))))</f>
        <v/>
      </c>
      <c r="U1124" s="233"/>
      <c r="V1124" s="234" t="e">
        <f ca="1">IF(C1124="",NA(),MATCH($B1124&amp;$C1124,'Smelter Look-up'!$J:$J,0))</f>
        <v>#N/A</v>
      </c>
      <c r="X1124" s="191">
        <f ca="1" t="shared" si="87"/>
        <v>0</v>
      </c>
      <c r="AB1124" s="235" t="str">
        <f ca="1" t="shared" si="89"/>
        <v/>
      </c>
      <c r="AC1124" s="191" t="str">
        <f ca="1" t="shared" si="90"/>
        <v/>
      </c>
      <c r="AD1124" s="191" t="str">
        <f ca="1" t="shared" si="91"/>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8"/>
        <v/>
      </c>
      <c r="T1125" s="232" t="str">
        <f ca="1">IF(B1125="","",IF(ISERROR(MATCH($J1125,SorP!$B$1:$B$6261,0)),"",INDIRECT("'SorP'!$A$"&amp;MATCH($S1125&amp;$J1125,SorP!C:C,0))))</f>
        <v/>
      </c>
      <c r="U1125" s="233"/>
      <c r="V1125" s="234" t="e">
        <f ca="1">IF(C1125="",NA(),MATCH($B1125&amp;$C1125,'Smelter Look-up'!$J:$J,0))</f>
        <v>#N/A</v>
      </c>
      <c r="X1125" s="191">
        <f ca="1" t="shared" si="87"/>
        <v>0</v>
      </c>
      <c r="AB1125" s="235" t="str">
        <f ca="1" t="shared" si="89"/>
        <v/>
      </c>
      <c r="AC1125" s="191" t="str">
        <f ca="1" t="shared" si="90"/>
        <v/>
      </c>
      <c r="AD1125" s="191" t="str">
        <f ca="1" t="shared" si="91"/>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8"/>
        <v/>
      </c>
      <c r="T1126" s="232" t="str">
        <f ca="1">IF(B1126="","",IF(ISERROR(MATCH($J1126,SorP!$B$1:$B$6261,0)),"",INDIRECT("'SorP'!$A$"&amp;MATCH($S1126&amp;$J1126,SorP!C:C,0))))</f>
        <v/>
      </c>
      <c r="U1126" s="233"/>
      <c r="V1126" s="234" t="e">
        <f ca="1">IF(C1126="",NA(),MATCH($B1126&amp;$C1126,'Smelter Look-up'!$J:$J,0))</f>
        <v>#N/A</v>
      </c>
      <c r="X1126" s="191">
        <f ca="1" t="shared" si="87"/>
        <v>0</v>
      </c>
      <c r="AB1126" s="235" t="str">
        <f ca="1" t="shared" si="89"/>
        <v/>
      </c>
      <c r="AC1126" s="191" t="str">
        <f ca="1" t="shared" si="90"/>
        <v/>
      </c>
      <c r="AD1126" s="191" t="str">
        <f ca="1" t="shared" si="91"/>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8"/>
        <v/>
      </c>
      <c r="T1127" s="232" t="str">
        <f ca="1">IF(B1127="","",IF(ISERROR(MATCH($J1127,SorP!$B$1:$B$6261,0)),"",INDIRECT("'SorP'!$A$"&amp;MATCH($S1127&amp;$J1127,SorP!C:C,0))))</f>
        <v/>
      </c>
      <c r="U1127" s="233"/>
      <c r="V1127" s="234" t="e">
        <f ca="1">IF(C1127="",NA(),MATCH($B1127&amp;$C1127,'Smelter Look-up'!$J:$J,0))</f>
        <v>#N/A</v>
      </c>
      <c r="X1127" s="191">
        <f ca="1" t="shared" si="87"/>
        <v>0</v>
      </c>
      <c r="AB1127" s="235" t="str">
        <f ca="1" t="shared" si="89"/>
        <v/>
      </c>
      <c r="AC1127" s="191" t="str">
        <f ca="1" t="shared" si="90"/>
        <v/>
      </c>
      <c r="AD1127" s="191" t="str">
        <f ca="1" t="shared" si="91"/>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8"/>
        <v/>
      </c>
      <c r="T1128" s="232" t="str">
        <f ca="1">IF(B1128="","",IF(ISERROR(MATCH($J1128,SorP!$B$1:$B$6261,0)),"",INDIRECT("'SorP'!$A$"&amp;MATCH($S1128&amp;$J1128,SorP!C:C,0))))</f>
        <v/>
      </c>
      <c r="U1128" s="233"/>
      <c r="V1128" s="234" t="e">
        <f ca="1">IF(C1128="",NA(),MATCH($B1128&amp;$C1128,'Smelter Look-up'!$J:$J,0))</f>
        <v>#N/A</v>
      </c>
      <c r="X1128" s="191">
        <f ca="1" t="shared" si="87"/>
        <v>0</v>
      </c>
      <c r="AB1128" s="235" t="str">
        <f ca="1" t="shared" si="89"/>
        <v/>
      </c>
      <c r="AC1128" s="191" t="str">
        <f ca="1" t="shared" si="90"/>
        <v/>
      </c>
      <c r="AD1128" s="191" t="str">
        <f ca="1" t="shared" si="91"/>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8"/>
        <v/>
      </c>
      <c r="T1129" s="232" t="str">
        <f ca="1">IF(B1129="","",IF(ISERROR(MATCH($J1129,SorP!$B$1:$B$6261,0)),"",INDIRECT("'SorP'!$A$"&amp;MATCH($S1129&amp;$J1129,SorP!C:C,0))))</f>
        <v/>
      </c>
      <c r="U1129" s="233"/>
      <c r="V1129" s="234" t="e">
        <f ca="1">IF(C1129="",NA(),MATCH($B1129&amp;$C1129,'Smelter Look-up'!$J:$J,0))</f>
        <v>#N/A</v>
      </c>
      <c r="X1129" s="191">
        <f ca="1" t="shared" si="87"/>
        <v>0</v>
      </c>
      <c r="AB1129" s="235" t="str">
        <f ca="1" t="shared" si="89"/>
        <v/>
      </c>
      <c r="AC1129" s="191" t="str">
        <f ca="1" t="shared" si="90"/>
        <v/>
      </c>
      <c r="AD1129" s="191" t="str">
        <f ca="1" t="shared" si="91"/>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8"/>
        <v/>
      </c>
      <c r="T1130" s="232" t="str">
        <f ca="1">IF(B1130="","",IF(ISERROR(MATCH($J1130,SorP!$B$1:$B$6261,0)),"",INDIRECT("'SorP'!$A$"&amp;MATCH($S1130&amp;$J1130,SorP!C:C,0))))</f>
        <v/>
      </c>
      <c r="U1130" s="233"/>
      <c r="V1130" s="234" t="e">
        <f ca="1">IF(C1130="",NA(),MATCH($B1130&amp;$C1130,'Smelter Look-up'!$J:$J,0))</f>
        <v>#N/A</v>
      </c>
      <c r="X1130" s="191">
        <f ca="1" t="shared" si="87"/>
        <v>0</v>
      </c>
      <c r="AB1130" s="235" t="str">
        <f ca="1" t="shared" si="89"/>
        <v/>
      </c>
      <c r="AC1130" s="191" t="str">
        <f ca="1" t="shared" si="90"/>
        <v/>
      </c>
      <c r="AD1130" s="191" t="str">
        <f ca="1" t="shared" si="91"/>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8"/>
        <v/>
      </c>
      <c r="T1131" s="232" t="str">
        <f ca="1">IF(B1131="","",IF(ISERROR(MATCH($J1131,SorP!$B$1:$B$6261,0)),"",INDIRECT("'SorP'!$A$"&amp;MATCH($S1131&amp;$J1131,SorP!C:C,0))))</f>
        <v/>
      </c>
      <c r="U1131" s="233"/>
      <c r="V1131" s="234" t="e">
        <f ca="1">IF(C1131="",NA(),MATCH($B1131&amp;$C1131,'Smelter Look-up'!$J:$J,0))</f>
        <v>#N/A</v>
      </c>
      <c r="X1131" s="191">
        <f ca="1" t="shared" si="87"/>
        <v>0</v>
      </c>
      <c r="AB1131" s="235" t="str">
        <f ca="1" t="shared" si="89"/>
        <v/>
      </c>
      <c r="AC1131" s="191" t="str">
        <f ca="1" t="shared" si="90"/>
        <v/>
      </c>
      <c r="AD1131" s="191" t="str">
        <f ca="1" t="shared" si="91"/>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8"/>
        <v/>
      </c>
      <c r="T1132" s="232" t="str">
        <f ca="1">IF(B1132="","",IF(ISERROR(MATCH($J1132,SorP!$B$1:$B$6261,0)),"",INDIRECT("'SorP'!$A$"&amp;MATCH($S1132&amp;$J1132,SorP!C:C,0))))</f>
        <v/>
      </c>
      <c r="U1132" s="233"/>
      <c r="V1132" s="234" t="e">
        <f ca="1">IF(C1132="",NA(),MATCH($B1132&amp;$C1132,'Smelter Look-up'!$J:$J,0))</f>
        <v>#N/A</v>
      </c>
      <c r="X1132" s="191">
        <f ca="1" t="shared" si="87"/>
        <v>0</v>
      </c>
      <c r="AB1132" s="235" t="str">
        <f ca="1" t="shared" si="89"/>
        <v/>
      </c>
      <c r="AC1132" s="191" t="str">
        <f ca="1" t="shared" si="90"/>
        <v/>
      </c>
      <c r="AD1132" s="191" t="str">
        <f ca="1" t="shared" si="91"/>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8"/>
        <v/>
      </c>
      <c r="T1133" s="232" t="str">
        <f ca="1">IF(B1133="","",IF(ISERROR(MATCH($J1133,SorP!$B$1:$B$6261,0)),"",INDIRECT("'SorP'!$A$"&amp;MATCH($S1133&amp;$J1133,SorP!C:C,0))))</f>
        <v/>
      </c>
      <c r="U1133" s="233"/>
      <c r="V1133" s="234" t="e">
        <f ca="1">IF(C1133="",NA(),MATCH($B1133&amp;$C1133,'Smelter Look-up'!$J:$J,0))</f>
        <v>#N/A</v>
      </c>
      <c r="X1133" s="191">
        <f ca="1" t="shared" si="87"/>
        <v>0</v>
      </c>
      <c r="AB1133" s="235" t="str">
        <f ca="1" t="shared" si="89"/>
        <v/>
      </c>
      <c r="AC1133" s="191" t="str">
        <f ca="1" t="shared" si="90"/>
        <v/>
      </c>
      <c r="AD1133" s="191" t="str">
        <f ca="1" t="shared" si="91"/>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8"/>
        <v/>
      </c>
      <c r="T1134" s="232" t="str">
        <f ca="1">IF(B1134="","",IF(ISERROR(MATCH($J1134,SorP!$B$1:$B$6261,0)),"",INDIRECT("'SorP'!$A$"&amp;MATCH($S1134&amp;$J1134,SorP!C:C,0))))</f>
        <v/>
      </c>
      <c r="U1134" s="233"/>
      <c r="V1134" s="234" t="e">
        <f ca="1">IF(C1134="",NA(),MATCH($B1134&amp;$C1134,'Smelter Look-up'!$J:$J,0))</f>
        <v>#N/A</v>
      </c>
      <c r="X1134" s="191">
        <f ca="1" t="shared" si="87"/>
        <v>0</v>
      </c>
      <c r="AB1134" s="235" t="str">
        <f ca="1" t="shared" si="89"/>
        <v/>
      </c>
      <c r="AC1134" s="191" t="str">
        <f ca="1" t="shared" si="90"/>
        <v/>
      </c>
      <c r="AD1134" s="191" t="str">
        <f ca="1" t="shared" si="91"/>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8"/>
        <v/>
      </c>
      <c r="T1135" s="232" t="str">
        <f ca="1">IF(B1135="","",IF(ISERROR(MATCH($J1135,SorP!$B$1:$B$6261,0)),"",INDIRECT("'SorP'!$A$"&amp;MATCH($S1135&amp;$J1135,SorP!C:C,0))))</f>
        <v/>
      </c>
      <c r="U1135" s="233"/>
      <c r="V1135" s="234" t="e">
        <f ca="1">IF(C1135="",NA(),MATCH($B1135&amp;$C1135,'Smelter Look-up'!$J:$J,0))</f>
        <v>#N/A</v>
      </c>
      <c r="X1135" s="191">
        <f ca="1" t="shared" si="87"/>
        <v>0</v>
      </c>
      <c r="AB1135" s="235" t="str">
        <f ca="1" t="shared" si="89"/>
        <v/>
      </c>
      <c r="AC1135" s="191" t="str">
        <f ca="1" t="shared" si="90"/>
        <v/>
      </c>
      <c r="AD1135" s="191" t="str">
        <f ca="1" t="shared" si="91"/>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8"/>
        <v/>
      </c>
      <c r="T1136" s="232" t="str">
        <f ca="1">IF(B1136="","",IF(ISERROR(MATCH($J1136,SorP!$B$1:$B$6261,0)),"",INDIRECT("'SorP'!$A$"&amp;MATCH($S1136&amp;$J1136,SorP!C:C,0))))</f>
        <v/>
      </c>
      <c r="U1136" s="233"/>
      <c r="V1136" s="234" t="e">
        <f ca="1">IF(C1136="",NA(),MATCH($B1136&amp;$C1136,'Smelter Look-up'!$J:$J,0))</f>
        <v>#N/A</v>
      </c>
      <c r="X1136" s="191">
        <f ca="1" t="shared" si="87"/>
        <v>0</v>
      </c>
      <c r="AB1136" s="235" t="str">
        <f ca="1" t="shared" si="89"/>
        <v/>
      </c>
      <c r="AC1136" s="191" t="str">
        <f ca="1" t="shared" si="90"/>
        <v/>
      </c>
      <c r="AD1136" s="191" t="str">
        <f ca="1" t="shared" si="91"/>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8"/>
        <v/>
      </c>
      <c r="T1137" s="232" t="str">
        <f ca="1">IF(B1137="","",IF(ISERROR(MATCH($J1137,SorP!$B$1:$B$6261,0)),"",INDIRECT("'SorP'!$A$"&amp;MATCH($S1137&amp;$J1137,SorP!C:C,0))))</f>
        <v/>
      </c>
      <c r="U1137" s="233"/>
      <c r="V1137" s="234" t="e">
        <f ca="1">IF(C1137="",NA(),MATCH($B1137&amp;$C1137,'Smelter Look-up'!$J:$J,0))</f>
        <v>#N/A</v>
      </c>
      <c r="X1137" s="191">
        <f ca="1" t="shared" si="87"/>
        <v>0</v>
      </c>
      <c r="AB1137" s="235" t="str">
        <f ca="1" t="shared" si="89"/>
        <v/>
      </c>
      <c r="AC1137" s="191" t="str">
        <f ca="1" t="shared" si="90"/>
        <v/>
      </c>
      <c r="AD1137" s="191" t="str">
        <f ca="1" t="shared" si="91"/>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8"/>
        <v/>
      </c>
      <c r="T1138" s="232" t="str">
        <f ca="1">IF(B1138="","",IF(ISERROR(MATCH($J1138,SorP!$B$1:$B$6261,0)),"",INDIRECT("'SorP'!$A$"&amp;MATCH($S1138&amp;$J1138,SorP!C:C,0))))</f>
        <v/>
      </c>
      <c r="U1138" s="233"/>
      <c r="V1138" s="234" t="e">
        <f ca="1">IF(C1138="",NA(),MATCH($B1138&amp;$C1138,'Smelter Look-up'!$J:$J,0))</f>
        <v>#N/A</v>
      </c>
      <c r="X1138" s="191">
        <f ca="1" t="shared" si="87"/>
        <v>0</v>
      </c>
      <c r="AB1138" s="235" t="str">
        <f ca="1" t="shared" si="89"/>
        <v/>
      </c>
      <c r="AC1138" s="191" t="str">
        <f ca="1" t="shared" si="90"/>
        <v/>
      </c>
      <c r="AD1138" s="191" t="str">
        <f ca="1" t="shared" si="91"/>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8"/>
        <v/>
      </c>
      <c r="T1139" s="232" t="str">
        <f ca="1">IF(B1139="","",IF(ISERROR(MATCH($J1139,SorP!$B$1:$B$6261,0)),"",INDIRECT("'SorP'!$A$"&amp;MATCH($S1139&amp;$J1139,SorP!C:C,0))))</f>
        <v/>
      </c>
      <c r="U1139" s="233"/>
      <c r="V1139" s="234" t="e">
        <f ca="1">IF(C1139="",NA(),MATCH($B1139&amp;$C1139,'Smelter Look-up'!$J:$J,0))</f>
        <v>#N/A</v>
      </c>
      <c r="X1139" s="191">
        <f ca="1" t="shared" si="87"/>
        <v>0</v>
      </c>
      <c r="AB1139" s="235" t="str">
        <f ca="1" t="shared" si="89"/>
        <v/>
      </c>
      <c r="AC1139" s="191" t="str">
        <f ca="1" t="shared" si="90"/>
        <v/>
      </c>
      <c r="AD1139" s="191" t="str">
        <f ca="1" t="shared" si="91"/>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8"/>
        <v/>
      </c>
      <c r="T1140" s="232" t="str">
        <f ca="1">IF(B1140="","",IF(ISERROR(MATCH($J1140,SorP!$B$1:$B$6261,0)),"",INDIRECT("'SorP'!$A$"&amp;MATCH($S1140&amp;$J1140,SorP!C:C,0))))</f>
        <v/>
      </c>
      <c r="U1140" s="233"/>
      <c r="V1140" s="234" t="e">
        <f ca="1">IF(C1140="",NA(),MATCH($B1140&amp;$C1140,'Smelter Look-up'!$J:$J,0))</f>
        <v>#N/A</v>
      </c>
      <c r="X1140" s="191">
        <f ca="1" t="shared" si="87"/>
        <v>0</v>
      </c>
      <c r="AB1140" s="235" t="str">
        <f ca="1" t="shared" si="89"/>
        <v/>
      </c>
      <c r="AC1140" s="191" t="str">
        <f ca="1" t="shared" si="90"/>
        <v/>
      </c>
      <c r="AD1140" s="191" t="str">
        <f ca="1" t="shared" si="91"/>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8"/>
        <v/>
      </c>
      <c r="T1141" s="232" t="str">
        <f ca="1">IF(B1141="","",IF(ISERROR(MATCH($J1141,SorP!$B$1:$B$6261,0)),"",INDIRECT("'SorP'!$A$"&amp;MATCH($S1141&amp;$J1141,SorP!C:C,0))))</f>
        <v/>
      </c>
      <c r="U1141" s="233"/>
      <c r="V1141" s="234" t="e">
        <f ca="1">IF(C1141="",NA(),MATCH($B1141&amp;$C1141,'Smelter Look-up'!$J:$J,0))</f>
        <v>#N/A</v>
      </c>
      <c r="X1141" s="191">
        <f ca="1" t="shared" si="87"/>
        <v>0</v>
      </c>
      <c r="AB1141" s="235" t="str">
        <f ca="1" t="shared" si="89"/>
        <v/>
      </c>
      <c r="AC1141" s="191" t="str">
        <f ca="1" t="shared" si="90"/>
        <v/>
      </c>
      <c r="AD1141" s="191" t="str">
        <f ca="1" t="shared" si="91"/>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8"/>
        <v/>
      </c>
      <c r="T1142" s="232" t="str">
        <f ca="1">IF(B1142="","",IF(ISERROR(MATCH($J1142,SorP!$B$1:$B$6261,0)),"",INDIRECT("'SorP'!$A$"&amp;MATCH($S1142&amp;$J1142,SorP!C:C,0))))</f>
        <v/>
      </c>
      <c r="U1142" s="233"/>
      <c r="V1142" s="234" t="e">
        <f ca="1">IF(C1142="",NA(),MATCH($B1142&amp;$C1142,'Smelter Look-up'!$J:$J,0))</f>
        <v>#N/A</v>
      </c>
      <c r="X1142" s="191">
        <f ca="1" t="shared" si="87"/>
        <v>0</v>
      </c>
      <c r="AB1142" s="235" t="str">
        <f ca="1" t="shared" si="89"/>
        <v/>
      </c>
      <c r="AC1142" s="191" t="str">
        <f ca="1" t="shared" si="90"/>
        <v/>
      </c>
      <c r="AD1142" s="191" t="str">
        <f ca="1" t="shared" si="91"/>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8"/>
        <v/>
      </c>
      <c r="T1143" s="232" t="str">
        <f ca="1">IF(B1143="","",IF(ISERROR(MATCH($J1143,SorP!$B$1:$B$6261,0)),"",INDIRECT("'SorP'!$A$"&amp;MATCH($S1143&amp;$J1143,SorP!C:C,0))))</f>
        <v/>
      </c>
      <c r="U1143" s="233"/>
      <c r="V1143" s="234" t="e">
        <f ca="1">IF(C1143="",NA(),MATCH($B1143&amp;$C1143,'Smelter Look-up'!$J:$J,0))</f>
        <v>#N/A</v>
      </c>
      <c r="X1143" s="191">
        <f ca="1" t="shared" si="87"/>
        <v>0</v>
      </c>
      <c r="AB1143" s="235" t="str">
        <f ca="1" t="shared" si="89"/>
        <v/>
      </c>
      <c r="AC1143" s="191" t="str">
        <f ca="1" t="shared" si="90"/>
        <v/>
      </c>
      <c r="AD1143" s="191" t="str">
        <f ca="1" t="shared" si="91"/>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8"/>
        <v/>
      </c>
      <c r="T1144" s="232" t="str">
        <f ca="1">IF(B1144="","",IF(ISERROR(MATCH($J1144,SorP!$B$1:$B$6261,0)),"",INDIRECT("'SorP'!$A$"&amp;MATCH($S1144&amp;$J1144,SorP!C:C,0))))</f>
        <v/>
      </c>
      <c r="U1144" s="233"/>
      <c r="V1144" s="234" t="e">
        <f ca="1">IF(C1144="",NA(),MATCH($B1144&amp;$C1144,'Smelter Look-up'!$J:$J,0))</f>
        <v>#N/A</v>
      </c>
      <c r="X1144" s="191">
        <f ca="1" t="shared" si="87"/>
        <v>0</v>
      </c>
      <c r="AB1144" s="235" t="str">
        <f ca="1" t="shared" si="89"/>
        <v/>
      </c>
      <c r="AC1144" s="191" t="str">
        <f ca="1" t="shared" si="90"/>
        <v/>
      </c>
      <c r="AD1144" s="191" t="str">
        <f ca="1" t="shared" si="91"/>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8"/>
        <v/>
      </c>
      <c r="T1145" s="232" t="str">
        <f ca="1">IF(B1145="","",IF(ISERROR(MATCH($J1145,SorP!$B$1:$B$6261,0)),"",INDIRECT("'SorP'!$A$"&amp;MATCH($S1145&amp;$J1145,SorP!C:C,0))))</f>
        <v/>
      </c>
      <c r="U1145" s="233"/>
      <c r="V1145" s="234" t="e">
        <f ca="1">IF(C1145="",NA(),MATCH($B1145&amp;$C1145,'Smelter Look-up'!$J:$J,0))</f>
        <v>#N/A</v>
      </c>
      <c r="X1145" s="191">
        <f ca="1" t="shared" si="87"/>
        <v>0</v>
      </c>
      <c r="AB1145" s="235" t="str">
        <f ca="1" t="shared" si="89"/>
        <v/>
      </c>
      <c r="AC1145" s="191" t="str">
        <f ca="1" t="shared" si="90"/>
        <v/>
      </c>
      <c r="AD1145" s="191" t="str">
        <f ca="1" t="shared" si="91"/>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8"/>
        <v/>
      </c>
      <c r="T1146" s="232" t="str">
        <f ca="1">IF(B1146="","",IF(ISERROR(MATCH($J1146,SorP!$B$1:$B$6261,0)),"",INDIRECT("'SorP'!$A$"&amp;MATCH($S1146&amp;$J1146,SorP!C:C,0))))</f>
        <v/>
      </c>
      <c r="U1146" s="233"/>
      <c r="V1146" s="234" t="e">
        <f ca="1">IF(C1146="",NA(),MATCH($B1146&amp;$C1146,'Smelter Look-up'!$J:$J,0))</f>
        <v>#N/A</v>
      </c>
      <c r="X1146" s="191">
        <f ca="1" t="shared" si="87"/>
        <v>0</v>
      </c>
      <c r="AB1146" s="235" t="str">
        <f ca="1" t="shared" si="89"/>
        <v/>
      </c>
      <c r="AC1146" s="191" t="str">
        <f ca="1" t="shared" si="90"/>
        <v/>
      </c>
      <c r="AD1146" s="191" t="str">
        <f ca="1" t="shared" si="91"/>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8"/>
        <v/>
      </c>
      <c r="T1147" s="232" t="str">
        <f ca="1">IF(B1147="","",IF(ISERROR(MATCH($J1147,SorP!$B$1:$B$6261,0)),"",INDIRECT("'SorP'!$A$"&amp;MATCH($S1147&amp;$J1147,SorP!C:C,0))))</f>
        <v/>
      </c>
      <c r="U1147" s="233"/>
      <c r="V1147" s="234" t="e">
        <f ca="1">IF(C1147="",NA(),MATCH($B1147&amp;$C1147,'Smelter Look-up'!$J:$J,0))</f>
        <v>#N/A</v>
      </c>
      <c r="X1147" s="191">
        <f ca="1" t="shared" si="87"/>
        <v>0</v>
      </c>
      <c r="AB1147" s="235" t="str">
        <f ca="1" t="shared" si="89"/>
        <v/>
      </c>
      <c r="AC1147" s="191" t="str">
        <f ca="1" t="shared" si="90"/>
        <v/>
      </c>
      <c r="AD1147" s="191" t="str">
        <f ca="1" t="shared" si="91"/>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si="88"/>
        <v/>
      </c>
      <c r="T1148" s="232" t="str">
        <f ca="1">IF(B1148="","",IF(ISERROR(MATCH($J1148,SorP!$B$1:$B$6261,0)),"",INDIRECT("'SorP'!$A$"&amp;MATCH($S1148&amp;$J1148,SorP!C:C,0))))</f>
        <v/>
      </c>
      <c r="U1148" s="233"/>
      <c r="V1148" s="234" t="e">
        <f ca="1">IF(C1148="",NA(),MATCH($B1148&amp;$C1148,'Smelter Look-up'!$J:$J,0))</f>
        <v>#N/A</v>
      </c>
      <c r="X1148" s="191">
        <f ca="1" t="shared" si="87"/>
        <v>0</v>
      </c>
      <c r="AB1148" s="235" t="str">
        <f ca="1" t="shared" si="89"/>
        <v/>
      </c>
      <c r="AC1148" s="191" t="str">
        <f ca="1" t="shared" si="90"/>
        <v/>
      </c>
      <c r="AD1148" s="191" t="str">
        <f ca="1" t="shared" si="91"/>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88"/>
        <v/>
      </c>
      <c r="T1149" s="232" t="str">
        <f ca="1">IF(B1149="","",IF(ISERROR(MATCH($J1149,SorP!$B$1:$B$6261,0)),"",INDIRECT("'SorP'!$A$"&amp;MATCH($S1149&amp;$J1149,SorP!C:C,0))))</f>
        <v/>
      </c>
      <c r="U1149" s="233"/>
      <c r="V1149" s="234" t="e">
        <f ca="1">IF(C1149="",NA(),MATCH($B1149&amp;$C1149,'Smelter Look-up'!$J:$J,0))</f>
        <v>#N/A</v>
      </c>
      <c r="X1149" s="191">
        <f ca="1" t="shared" ref="X1149:X1212" si="92">IF(AND(C1149="Smelter not listed",OR(LEN(D1149)=0,LEN(E1149)=0)),1,0)</f>
        <v>0</v>
      </c>
      <c r="AB1149" s="235" t="str">
        <f ca="1" t="shared" si="89"/>
        <v/>
      </c>
      <c r="AC1149" s="191" t="str">
        <f ca="1" t="shared" si="90"/>
        <v/>
      </c>
      <c r="AD1149" s="191" t="str">
        <f ca="1" t="shared" si="91"/>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ref="S1150:S1213" si="93">IF(B1150="","",IF(ISERROR(MATCH($E1150,CL,0)),"Unknown",INDIRECT("'C'!$A$"&amp;MATCH($E1150,CL,0)+1)))</f>
        <v/>
      </c>
      <c r="T1150" s="232" t="str">
        <f ca="1">IF(B1150="","",IF(ISERROR(MATCH($J1150,SorP!$B$1:$B$6261,0)),"",INDIRECT("'SorP'!$A$"&amp;MATCH($S1150&amp;$J1150,SorP!C:C,0))))</f>
        <v/>
      </c>
      <c r="U1150" s="233"/>
      <c r="V1150" s="234" t="e">
        <f ca="1">IF(C1150="",NA(),MATCH($B1150&amp;$C1150,'Smelter Look-up'!$J:$J,0))</f>
        <v>#N/A</v>
      </c>
      <c r="X1150" s="191">
        <f ca="1" t="shared" si="92"/>
        <v>0</v>
      </c>
      <c r="AB1150" s="235" t="str">
        <f ca="1" t="shared" si="89"/>
        <v/>
      </c>
      <c r="AC1150" s="191" t="str">
        <f ca="1" t="shared" si="90"/>
        <v/>
      </c>
      <c r="AD1150" s="191" t="str">
        <f ca="1" t="shared" si="91"/>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3"/>
        <v/>
      </c>
      <c r="T1151" s="232" t="str">
        <f ca="1">IF(B1151="","",IF(ISERROR(MATCH($J1151,SorP!$B$1:$B$6261,0)),"",INDIRECT("'SorP'!$A$"&amp;MATCH($S1151&amp;$J1151,SorP!C:C,0))))</f>
        <v/>
      </c>
      <c r="U1151" s="233"/>
      <c r="V1151" s="234" t="e">
        <f ca="1">IF(C1151="",NA(),MATCH($B1151&amp;$C1151,'Smelter Look-up'!$J:$J,0))</f>
        <v>#N/A</v>
      </c>
      <c r="X1151" s="191">
        <f ca="1" t="shared" si="92"/>
        <v>0</v>
      </c>
      <c r="AB1151" s="235" t="str">
        <f ca="1" t="shared" si="89"/>
        <v/>
      </c>
      <c r="AC1151" s="191" t="str">
        <f ca="1" t="shared" si="90"/>
        <v/>
      </c>
      <c r="AD1151" s="191" t="str">
        <f ca="1" t="shared" si="91"/>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3"/>
        <v/>
      </c>
      <c r="T1152" s="232" t="str">
        <f ca="1">IF(B1152="","",IF(ISERROR(MATCH($J1152,SorP!$B$1:$B$6261,0)),"",INDIRECT("'SorP'!$A$"&amp;MATCH($S1152&amp;$J1152,SorP!C:C,0))))</f>
        <v/>
      </c>
      <c r="U1152" s="233"/>
      <c r="V1152" s="234" t="e">
        <f ca="1">IF(C1152="",NA(),MATCH($B1152&amp;$C1152,'Smelter Look-up'!$J:$J,0))</f>
        <v>#N/A</v>
      </c>
      <c r="X1152" s="191">
        <f ca="1" t="shared" si="92"/>
        <v>0</v>
      </c>
      <c r="AB1152" s="235" t="str">
        <f ca="1" t="shared" si="89"/>
        <v/>
      </c>
      <c r="AC1152" s="191" t="str">
        <f ca="1" t="shared" si="90"/>
        <v/>
      </c>
      <c r="AD1152" s="191" t="str">
        <f ca="1" t="shared" si="91"/>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3"/>
        <v/>
      </c>
      <c r="T1153" s="232" t="str">
        <f ca="1">IF(B1153="","",IF(ISERROR(MATCH($J1153,SorP!$B$1:$B$6261,0)),"",INDIRECT("'SorP'!$A$"&amp;MATCH($S1153&amp;$J1153,SorP!C:C,0))))</f>
        <v/>
      </c>
      <c r="U1153" s="233"/>
      <c r="V1153" s="234" t="e">
        <f ca="1">IF(C1153="",NA(),MATCH($B1153&amp;$C1153,'Smelter Look-up'!$J:$J,0))</f>
        <v>#N/A</v>
      </c>
      <c r="X1153" s="191">
        <f ca="1" t="shared" si="92"/>
        <v>0</v>
      </c>
      <c r="AB1153" s="235" t="str">
        <f ca="1" t="shared" si="89"/>
        <v/>
      </c>
      <c r="AC1153" s="191" t="str">
        <f ca="1" t="shared" si="90"/>
        <v/>
      </c>
      <c r="AD1153" s="191" t="str">
        <f ca="1" t="shared" si="91"/>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3"/>
        <v/>
      </c>
      <c r="T1154" s="232" t="str">
        <f ca="1">IF(B1154="","",IF(ISERROR(MATCH($J1154,SorP!$B$1:$B$6261,0)),"",INDIRECT("'SorP'!$A$"&amp;MATCH($S1154&amp;$J1154,SorP!C:C,0))))</f>
        <v/>
      </c>
      <c r="U1154" s="233"/>
      <c r="V1154" s="234" t="e">
        <f ca="1">IF(C1154="",NA(),MATCH($B1154&amp;$C1154,'Smelter Look-up'!$J:$J,0))</f>
        <v>#N/A</v>
      </c>
      <c r="X1154" s="191">
        <f ca="1" t="shared" si="92"/>
        <v>0</v>
      </c>
      <c r="AB1154" s="235" t="str">
        <f ca="1" t="shared" si="89"/>
        <v/>
      </c>
      <c r="AC1154" s="191" t="str">
        <f ca="1" t="shared" si="90"/>
        <v/>
      </c>
      <c r="AD1154" s="191" t="str">
        <f ca="1" t="shared" si="91"/>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3"/>
        <v/>
      </c>
      <c r="T1155" s="232" t="str">
        <f ca="1">IF(B1155="","",IF(ISERROR(MATCH($J1155,SorP!$B$1:$B$6261,0)),"",INDIRECT("'SorP'!$A$"&amp;MATCH($S1155&amp;$J1155,SorP!C:C,0))))</f>
        <v/>
      </c>
      <c r="U1155" s="233"/>
      <c r="V1155" s="234" t="e">
        <f ca="1">IF(C1155="",NA(),MATCH($B1155&amp;$C1155,'Smelter Look-up'!$J:$J,0))</f>
        <v>#N/A</v>
      </c>
      <c r="X1155" s="191">
        <f ca="1" t="shared" si="92"/>
        <v>0</v>
      </c>
      <c r="AB1155" s="235" t="str">
        <f ca="1" t="shared" si="89"/>
        <v/>
      </c>
      <c r="AC1155" s="191" t="str">
        <f ca="1" t="shared" si="90"/>
        <v/>
      </c>
      <c r="AD1155" s="191" t="str">
        <f ca="1" t="shared" si="91"/>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3"/>
        <v/>
      </c>
      <c r="T1156" s="232" t="str">
        <f ca="1">IF(B1156="","",IF(ISERROR(MATCH($J1156,SorP!$B$1:$B$6261,0)),"",INDIRECT("'SorP'!$A$"&amp;MATCH($S1156&amp;$J1156,SorP!C:C,0))))</f>
        <v/>
      </c>
      <c r="U1156" s="233"/>
      <c r="V1156" s="234" t="e">
        <f ca="1">IF(C1156="",NA(),MATCH($B1156&amp;$C1156,'Smelter Look-up'!$J:$J,0))</f>
        <v>#N/A</v>
      </c>
      <c r="X1156" s="191">
        <f ca="1" t="shared" si="92"/>
        <v>0</v>
      </c>
      <c r="AB1156" s="235" t="str">
        <f ca="1" t="shared" ref="AB1156:AB1219" si="94">IF(C1156="","",B1156)</f>
        <v/>
      </c>
      <c r="AC1156" s="191" t="str">
        <f ca="1" t="shared" ref="AC1156:AC1219" si="95">B1156</f>
        <v/>
      </c>
      <c r="AD1156" s="191" t="str">
        <f ca="1" t="shared" ref="AD1156:AD1219" si="96">IF(C1156="Smelter not listed",D1156,C1156)</f>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3"/>
        <v/>
      </c>
      <c r="T1157" s="232" t="str">
        <f ca="1">IF(B1157="","",IF(ISERROR(MATCH($J1157,SorP!$B$1:$B$6261,0)),"",INDIRECT("'SorP'!$A$"&amp;MATCH($S1157&amp;$J1157,SorP!C:C,0))))</f>
        <v/>
      </c>
      <c r="U1157" s="233"/>
      <c r="V1157" s="234" t="e">
        <f ca="1">IF(C1157="",NA(),MATCH($B1157&amp;$C1157,'Smelter Look-up'!$J:$J,0))</f>
        <v>#N/A</v>
      </c>
      <c r="X1157" s="191">
        <f ca="1" t="shared" si="92"/>
        <v>0</v>
      </c>
      <c r="AB1157" s="235" t="str">
        <f ca="1" t="shared" si="94"/>
        <v/>
      </c>
      <c r="AC1157" s="191" t="str">
        <f ca="1" t="shared" si="95"/>
        <v/>
      </c>
      <c r="AD1157" s="191" t="str">
        <f ca="1" t="shared" si="96"/>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3"/>
        <v/>
      </c>
      <c r="T1158" s="232" t="str">
        <f ca="1">IF(B1158="","",IF(ISERROR(MATCH($J1158,SorP!$B$1:$B$6261,0)),"",INDIRECT("'SorP'!$A$"&amp;MATCH($S1158&amp;$J1158,SorP!C:C,0))))</f>
        <v/>
      </c>
      <c r="U1158" s="233"/>
      <c r="V1158" s="234" t="e">
        <f ca="1">IF(C1158="",NA(),MATCH($B1158&amp;$C1158,'Smelter Look-up'!$J:$J,0))</f>
        <v>#N/A</v>
      </c>
      <c r="X1158" s="191">
        <f ca="1" t="shared" si="92"/>
        <v>0</v>
      </c>
      <c r="AB1158" s="235" t="str">
        <f ca="1" t="shared" si="94"/>
        <v/>
      </c>
      <c r="AC1158" s="191" t="str">
        <f ca="1" t="shared" si="95"/>
        <v/>
      </c>
      <c r="AD1158" s="191" t="str">
        <f ca="1" t="shared" si="96"/>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3"/>
        <v/>
      </c>
      <c r="T1159" s="232" t="str">
        <f ca="1">IF(B1159="","",IF(ISERROR(MATCH($J1159,SorP!$B$1:$B$6261,0)),"",INDIRECT("'SorP'!$A$"&amp;MATCH($S1159&amp;$J1159,SorP!C:C,0))))</f>
        <v/>
      </c>
      <c r="U1159" s="233"/>
      <c r="V1159" s="234" t="e">
        <f ca="1">IF(C1159="",NA(),MATCH($B1159&amp;$C1159,'Smelter Look-up'!$J:$J,0))</f>
        <v>#N/A</v>
      </c>
      <c r="X1159" s="191">
        <f ca="1" t="shared" si="92"/>
        <v>0</v>
      </c>
      <c r="AB1159" s="235" t="str">
        <f ca="1" t="shared" si="94"/>
        <v/>
      </c>
      <c r="AC1159" s="191" t="str">
        <f ca="1" t="shared" si="95"/>
        <v/>
      </c>
      <c r="AD1159" s="191" t="str">
        <f ca="1" t="shared" si="96"/>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3"/>
        <v/>
      </c>
      <c r="T1160" s="232" t="str">
        <f ca="1">IF(B1160="","",IF(ISERROR(MATCH($J1160,SorP!$B$1:$B$6261,0)),"",INDIRECT("'SorP'!$A$"&amp;MATCH($S1160&amp;$J1160,SorP!C:C,0))))</f>
        <v/>
      </c>
      <c r="U1160" s="233"/>
      <c r="V1160" s="234" t="e">
        <f ca="1">IF(C1160="",NA(),MATCH($B1160&amp;$C1160,'Smelter Look-up'!$J:$J,0))</f>
        <v>#N/A</v>
      </c>
      <c r="X1160" s="191">
        <f ca="1" t="shared" si="92"/>
        <v>0</v>
      </c>
      <c r="AB1160" s="235" t="str">
        <f ca="1" t="shared" si="94"/>
        <v/>
      </c>
      <c r="AC1160" s="191" t="str">
        <f ca="1" t="shared" si="95"/>
        <v/>
      </c>
      <c r="AD1160" s="191" t="str">
        <f ca="1" t="shared" si="96"/>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3"/>
        <v/>
      </c>
      <c r="T1161" s="232" t="str">
        <f ca="1">IF(B1161="","",IF(ISERROR(MATCH($J1161,SorP!$B$1:$B$6261,0)),"",INDIRECT("'SorP'!$A$"&amp;MATCH($S1161&amp;$J1161,SorP!C:C,0))))</f>
        <v/>
      </c>
      <c r="U1161" s="233"/>
      <c r="V1161" s="234" t="e">
        <f ca="1">IF(C1161="",NA(),MATCH($B1161&amp;$C1161,'Smelter Look-up'!$J:$J,0))</f>
        <v>#N/A</v>
      </c>
      <c r="X1161" s="191">
        <f ca="1" t="shared" si="92"/>
        <v>0</v>
      </c>
      <c r="AB1161" s="235" t="str">
        <f ca="1" t="shared" si="94"/>
        <v/>
      </c>
      <c r="AC1161" s="191" t="str">
        <f ca="1" t="shared" si="95"/>
        <v/>
      </c>
      <c r="AD1161" s="191" t="str">
        <f ca="1" t="shared" si="96"/>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3"/>
        <v/>
      </c>
      <c r="T1162" s="232" t="str">
        <f ca="1">IF(B1162="","",IF(ISERROR(MATCH($J1162,SorP!$B$1:$B$6261,0)),"",INDIRECT("'SorP'!$A$"&amp;MATCH($S1162&amp;$J1162,SorP!C:C,0))))</f>
        <v/>
      </c>
      <c r="U1162" s="233"/>
      <c r="V1162" s="234" t="e">
        <f ca="1">IF(C1162="",NA(),MATCH($B1162&amp;$C1162,'Smelter Look-up'!$J:$J,0))</f>
        <v>#N/A</v>
      </c>
      <c r="X1162" s="191">
        <f ca="1" t="shared" si="92"/>
        <v>0</v>
      </c>
      <c r="AB1162" s="235" t="str">
        <f ca="1" t="shared" si="94"/>
        <v/>
      </c>
      <c r="AC1162" s="191" t="str">
        <f ca="1" t="shared" si="95"/>
        <v/>
      </c>
      <c r="AD1162" s="191" t="str">
        <f ca="1" t="shared" si="96"/>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3"/>
        <v/>
      </c>
      <c r="T1163" s="232" t="str">
        <f ca="1">IF(B1163="","",IF(ISERROR(MATCH($J1163,SorP!$B$1:$B$6261,0)),"",INDIRECT("'SorP'!$A$"&amp;MATCH($S1163&amp;$J1163,SorP!C:C,0))))</f>
        <v/>
      </c>
      <c r="U1163" s="233"/>
      <c r="V1163" s="234" t="e">
        <f ca="1">IF(C1163="",NA(),MATCH($B1163&amp;$C1163,'Smelter Look-up'!$J:$J,0))</f>
        <v>#N/A</v>
      </c>
      <c r="X1163" s="191">
        <f ca="1" t="shared" si="92"/>
        <v>0</v>
      </c>
      <c r="AB1163" s="235" t="str">
        <f ca="1" t="shared" si="94"/>
        <v/>
      </c>
      <c r="AC1163" s="191" t="str">
        <f ca="1" t="shared" si="95"/>
        <v/>
      </c>
      <c r="AD1163" s="191" t="str">
        <f ca="1" t="shared" si="96"/>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3"/>
        <v/>
      </c>
      <c r="T1164" s="232" t="str">
        <f ca="1">IF(B1164="","",IF(ISERROR(MATCH($J1164,SorP!$B$1:$B$6261,0)),"",INDIRECT("'SorP'!$A$"&amp;MATCH($S1164&amp;$J1164,SorP!C:C,0))))</f>
        <v/>
      </c>
      <c r="U1164" s="233"/>
      <c r="V1164" s="234" t="e">
        <f ca="1">IF(C1164="",NA(),MATCH($B1164&amp;$C1164,'Smelter Look-up'!$J:$J,0))</f>
        <v>#N/A</v>
      </c>
      <c r="X1164" s="191">
        <f ca="1" t="shared" si="92"/>
        <v>0</v>
      </c>
      <c r="AB1164" s="235" t="str">
        <f ca="1" t="shared" si="94"/>
        <v/>
      </c>
      <c r="AC1164" s="191" t="str">
        <f ca="1" t="shared" si="95"/>
        <v/>
      </c>
      <c r="AD1164" s="191" t="str">
        <f ca="1" t="shared" si="96"/>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3"/>
        <v/>
      </c>
      <c r="T1165" s="232" t="str">
        <f ca="1">IF(B1165="","",IF(ISERROR(MATCH($J1165,SorP!$B$1:$B$6261,0)),"",INDIRECT("'SorP'!$A$"&amp;MATCH($S1165&amp;$J1165,SorP!C:C,0))))</f>
        <v/>
      </c>
      <c r="U1165" s="233"/>
      <c r="V1165" s="234" t="e">
        <f ca="1">IF(C1165="",NA(),MATCH($B1165&amp;$C1165,'Smelter Look-up'!$J:$J,0))</f>
        <v>#N/A</v>
      </c>
      <c r="X1165" s="191">
        <f ca="1" t="shared" si="92"/>
        <v>0</v>
      </c>
      <c r="AB1165" s="235" t="str">
        <f ca="1" t="shared" si="94"/>
        <v/>
      </c>
      <c r="AC1165" s="191" t="str">
        <f ca="1" t="shared" si="95"/>
        <v/>
      </c>
      <c r="AD1165" s="191" t="str">
        <f ca="1" t="shared" si="96"/>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3"/>
        <v/>
      </c>
      <c r="T1166" s="232" t="str">
        <f ca="1">IF(B1166="","",IF(ISERROR(MATCH($J1166,SorP!$B$1:$B$6261,0)),"",INDIRECT("'SorP'!$A$"&amp;MATCH($S1166&amp;$J1166,SorP!C:C,0))))</f>
        <v/>
      </c>
      <c r="U1166" s="233"/>
      <c r="V1166" s="234" t="e">
        <f ca="1">IF(C1166="",NA(),MATCH($B1166&amp;$C1166,'Smelter Look-up'!$J:$J,0))</f>
        <v>#N/A</v>
      </c>
      <c r="X1166" s="191">
        <f ca="1" t="shared" si="92"/>
        <v>0</v>
      </c>
      <c r="AB1166" s="235" t="str">
        <f ca="1" t="shared" si="94"/>
        <v/>
      </c>
      <c r="AC1166" s="191" t="str">
        <f ca="1" t="shared" si="95"/>
        <v/>
      </c>
      <c r="AD1166" s="191" t="str">
        <f ca="1" t="shared" si="96"/>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3"/>
        <v/>
      </c>
      <c r="T1167" s="232" t="str">
        <f ca="1">IF(B1167="","",IF(ISERROR(MATCH($J1167,SorP!$B$1:$B$6261,0)),"",INDIRECT("'SorP'!$A$"&amp;MATCH($S1167&amp;$J1167,SorP!C:C,0))))</f>
        <v/>
      </c>
      <c r="U1167" s="233"/>
      <c r="V1167" s="234" t="e">
        <f ca="1">IF(C1167="",NA(),MATCH($B1167&amp;$C1167,'Smelter Look-up'!$J:$J,0))</f>
        <v>#N/A</v>
      </c>
      <c r="X1167" s="191">
        <f ca="1" t="shared" si="92"/>
        <v>0</v>
      </c>
      <c r="AB1167" s="235" t="str">
        <f ca="1" t="shared" si="94"/>
        <v/>
      </c>
      <c r="AC1167" s="191" t="str">
        <f ca="1" t="shared" si="95"/>
        <v/>
      </c>
      <c r="AD1167" s="191" t="str">
        <f ca="1" t="shared" si="96"/>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3"/>
        <v/>
      </c>
      <c r="T1168" s="232" t="str">
        <f ca="1">IF(B1168="","",IF(ISERROR(MATCH($J1168,SorP!$B$1:$B$6261,0)),"",INDIRECT("'SorP'!$A$"&amp;MATCH($S1168&amp;$J1168,SorP!C:C,0))))</f>
        <v/>
      </c>
      <c r="U1168" s="233"/>
      <c r="V1168" s="234" t="e">
        <f ca="1">IF(C1168="",NA(),MATCH($B1168&amp;$C1168,'Smelter Look-up'!$J:$J,0))</f>
        <v>#N/A</v>
      </c>
      <c r="X1168" s="191">
        <f ca="1" t="shared" si="92"/>
        <v>0</v>
      </c>
      <c r="AB1168" s="235" t="str">
        <f ca="1" t="shared" si="94"/>
        <v/>
      </c>
      <c r="AC1168" s="191" t="str">
        <f ca="1" t="shared" si="95"/>
        <v/>
      </c>
      <c r="AD1168" s="191" t="str">
        <f ca="1" t="shared" si="96"/>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3"/>
        <v/>
      </c>
      <c r="T1169" s="232" t="str">
        <f ca="1">IF(B1169="","",IF(ISERROR(MATCH($J1169,SorP!$B$1:$B$6261,0)),"",INDIRECT("'SorP'!$A$"&amp;MATCH($S1169&amp;$J1169,SorP!C:C,0))))</f>
        <v/>
      </c>
      <c r="U1169" s="233"/>
      <c r="V1169" s="234" t="e">
        <f ca="1">IF(C1169="",NA(),MATCH($B1169&amp;$C1169,'Smelter Look-up'!$J:$J,0))</f>
        <v>#N/A</v>
      </c>
      <c r="X1169" s="191">
        <f ca="1" t="shared" si="92"/>
        <v>0</v>
      </c>
      <c r="AB1169" s="235" t="str">
        <f ca="1" t="shared" si="94"/>
        <v/>
      </c>
      <c r="AC1169" s="191" t="str">
        <f ca="1" t="shared" si="95"/>
        <v/>
      </c>
      <c r="AD1169" s="191" t="str">
        <f ca="1" t="shared" si="96"/>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3"/>
        <v/>
      </c>
      <c r="T1170" s="232" t="str">
        <f ca="1">IF(B1170="","",IF(ISERROR(MATCH($J1170,SorP!$B$1:$B$6261,0)),"",INDIRECT("'SorP'!$A$"&amp;MATCH($S1170&amp;$J1170,SorP!C:C,0))))</f>
        <v/>
      </c>
      <c r="U1170" s="233"/>
      <c r="V1170" s="234" t="e">
        <f ca="1">IF(C1170="",NA(),MATCH($B1170&amp;$C1170,'Smelter Look-up'!$J:$J,0))</f>
        <v>#N/A</v>
      </c>
      <c r="X1170" s="191">
        <f ca="1" t="shared" si="92"/>
        <v>0</v>
      </c>
      <c r="AB1170" s="235" t="str">
        <f ca="1" t="shared" si="94"/>
        <v/>
      </c>
      <c r="AC1170" s="191" t="str">
        <f ca="1" t="shared" si="95"/>
        <v/>
      </c>
      <c r="AD1170" s="191" t="str">
        <f ca="1" t="shared" si="96"/>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3"/>
        <v/>
      </c>
      <c r="T1171" s="232" t="str">
        <f ca="1">IF(B1171="","",IF(ISERROR(MATCH($J1171,SorP!$B$1:$B$6261,0)),"",INDIRECT("'SorP'!$A$"&amp;MATCH($S1171&amp;$J1171,SorP!C:C,0))))</f>
        <v/>
      </c>
      <c r="U1171" s="233"/>
      <c r="V1171" s="234" t="e">
        <f ca="1">IF(C1171="",NA(),MATCH($B1171&amp;$C1171,'Smelter Look-up'!$J:$J,0))</f>
        <v>#N/A</v>
      </c>
      <c r="X1171" s="191">
        <f ca="1" t="shared" si="92"/>
        <v>0</v>
      </c>
      <c r="AB1171" s="235" t="str">
        <f ca="1" t="shared" si="94"/>
        <v/>
      </c>
      <c r="AC1171" s="191" t="str">
        <f ca="1" t="shared" si="95"/>
        <v/>
      </c>
      <c r="AD1171" s="191" t="str">
        <f ca="1" t="shared" si="96"/>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3"/>
        <v/>
      </c>
      <c r="T1172" s="232" t="str">
        <f ca="1">IF(B1172="","",IF(ISERROR(MATCH($J1172,SorP!$B$1:$B$6261,0)),"",INDIRECT("'SorP'!$A$"&amp;MATCH($S1172&amp;$J1172,SorP!C:C,0))))</f>
        <v/>
      </c>
      <c r="U1172" s="233"/>
      <c r="V1172" s="234" t="e">
        <f ca="1">IF(C1172="",NA(),MATCH($B1172&amp;$C1172,'Smelter Look-up'!$J:$J,0))</f>
        <v>#N/A</v>
      </c>
      <c r="X1172" s="191">
        <f ca="1" t="shared" si="92"/>
        <v>0</v>
      </c>
      <c r="AB1172" s="235" t="str">
        <f ca="1" t="shared" si="94"/>
        <v/>
      </c>
      <c r="AC1172" s="191" t="str">
        <f ca="1" t="shared" si="95"/>
        <v/>
      </c>
      <c r="AD1172" s="191" t="str">
        <f ca="1" t="shared" si="96"/>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3"/>
        <v/>
      </c>
      <c r="T1173" s="232" t="str">
        <f ca="1">IF(B1173="","",IF(ISERROR(MATCH($J1173,SorP!$B$1:$B$6261,0)),"",INDIRECT("'SorP'!$A$"&amp;MATCH($S1173&amp;$J1173,SorP!C:C,0))))</f>
        <v/>
      </c>
      <c r="U1173" s="233"/>
      <c r="V1173" s="234" t="e">
        <f ca="1">IF(C1173="",NA(),MATCH($B1173&amp;$C1173,'Smelter Look-up'!$J:$J,0))</f>
        <v>#N/A</v>
      </c>
      <c r="X1173" s="191">
        <f ca="1" t="shared" si="92"/>
        <v>0</v>
      </c>
      <c r="AB1173" s="235" t="str">
        <f ca="1" t="shared" si="94"/>
        <v/>
      </c>
      <c r="AC1173" s="191" t="str">
        <f ca="1" t="shared" si="95"/>
        <v/>
      </c>
      <c r="AD1173" s="191" t="str">
        <f ca="1" t="shared" si="96"/>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3"/>
        <v/>
      </c>
      <c r="T1174" s="232" t="str">
        <f ca="1">IF(B1174="","",IF(ISERROR(MATCH($J1174,SorP!$B$1:$B$6261,0)),"",INDIRECT("'SorP'!$A$"&amp;MATCH($S1174&amp;$J1174,SorP!C:C,0))))</f>
        <v/>
      </c>
      <c r="U1174" s="233"/>
      <c r="V1174" s="234" t="e">
        <f ca="1">IF(C1174="",NA(),MATCH($B1174&amp;$C1174,'Smelter Look-up'!$J:$J,0))</f>
        <v>#N/A</v>
      </c>
      <c r="X1174" s="191">
        <f ca="1" t="shared" si="92"/>
        <v>0</v>
      </c>
      <c r="AB1174" s="235" t="str">
        <f ca="1" t="shared" si="94"/>
        <v/>
      </c>
      <c r="AC1174" s="191" t="str">
        <f ca="1" t="shared" si="95"/>
        <v/>
      </c>
      <c r="AD1174" s="191" t="str">
        <f ca="1" t="shared" si="96"/>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3"/>
        <v/>
      </c>
      <c r="T1175" s="232" t="str">
        <f ca="1">IF(B1175="","",IF(ISERROR(MATCH($J1175,SorP!$B$1:$B$6261,0)),"",INDIRECT("'SorP'!$A$"&amp;MATCH($S1175&amp;$J1175,SorP!C:C,0))))</f>
        <v/>
      </c>
      <c r="U1175" s="233"/>
      <c r="V1175" s="234" t="e">
        <f ca="1">IF(C1175="",NA(),MATCH($B1175&amp;$C1175,'Smelter Look-up'!$J:$J,0))</f>
        <v>#N/A</v>
      </c>
      <c r="X1175" s="191">
        <f ca="1" t="shared" si="92"/>
        <v>0</v>
      </c>
      <c r="AB1175" s="235" t="str">
        <f ca="1" t="shared" si="94"/>
        <v/>
      </c>
      <c r="AC1175" s="191" t="str">
        <f ca="1" t="shared" si="95"/>
        <v/>
      </c>
      <c r="AD1175" s="191" t="str">
        <f ca="1" t="shared" si="96"/>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3"/>
        <v/>
      </c>
      <c r="T1176" s="232" t="str">
        <f ca="1">IF(B1176="","",IF(ISERROR(MATCH($J1176,SorP!$B$1:$B$6261,0)),"",INDIRECT("'SorP'!$A$"&amp;MATCH($S1176&amp;$J1176,SorP!C:C,0))))</f>
        <v/>
      </c>
      <c r="U1176" s="233"/>
      <c r="V1176" s="234" t="e">
        <f ca="1">IF(C1176="",NA(),MATCH($B1176&amp;$C1176,'Smelter Look-up'!$J:$J,0))</f>
        <v>#N/A</v>
      </c>
      <c r="X1176" s="191">
        <f ca="1" t="shared" si="92"/>
        <v>0</v>
      </c>
      <c r="AB1176" s="235" t="str">
        <f ca="1" t="shared" si="94"/>
        <v/>
      </c>
      <c r="AC1176" s="191" t="str">
        <f ca="1" t="shared" si="95"/>
        <v/>
      </c>
      <c r="AD1176" s="191" t="str">
        <f ca="1" t="shared" si="96"/>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3"/>
        <v/>
      </c>
      <c r="T1177" s="232" t="str">
        <f ca="1">IF(B1177="","",IF(ISERROR(MATCH($J1177,SorP!$B$1:$B$6261,0)),"",INDIRECT("'SorP'!$A$"&amp;MATCH($S1177&amp;$J1177,SorP!C:C,0))))</f>
        <v/>
      </c>
      <c r="U1177" s="233"/>
      <c r="V1177" s="234" t="e">
        <f ca="1">IF(C1177="",NA(),MATCH($B1177&amp;$C1177,'Smelter Look-up'!$J:$J,0))</f>
        <v>#N/A</v>
      </c>
      <c r="X1177" s="191">
        <f ca="1" t="shared" si="92"/>
        <v>0</v>
      </c>
      <c r="AB1177" s="235" t="str">
        <f ca="1" t="shared" si="94"/>
        <v/>
      </c>
      <c r="AC1177" s="191" t="str">
        <f ca="1" t="shared" si="95"/>
        <v/>
      </c>
      <c r="AD1177" s="191" t="str">
        <f ca="1" t="shared" si="96"/>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3"/>
        <v/>
      </c>
      <c r="T1178" s="232" t="str">
        <f ca="1">IF(B1178="","",IF(ISERROR(MATCH($J1178,SorP!$B$1:$B$6261,0)),"",INDIRECT("'SorP'!$A$"&amp;MATCH($S1178&amp;$J1178,SorP!C:C,0))))</f>
        <v/>
      </c>
      <c r="U1178" s="233"/>
      <c r="V1178" s="234" t="e">
        <f ca="1">IF(C1178="",NA(),MATCH($B1178&amp;$C1178,'Smelter Look-up'!$J:$J,0))</f>
        <v>#N/A</v>
      </c>
      <c r="X1178" s="191">
        <f ca="1" t="shared" si="92"/>
        <v>0</v>
      </c>
      <c r="AB1178" s="235" t="str">
        <f ca="1" t="shared" si="94"/>
        <v/>
      </c>
      <c r="AC1178" s="191" t="str">
        <f ca="1" t="shared" si="95"/>
        <v/>
      </c>
      <c r="AD1178" s="191" t="str">
        <f ca="1" t="shared" si="96"/>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3"/>
        <v/>
      </c>
      <c r="T1179" s="232" t="str">
        <f ca="1">IF(B1179="","",IF(ISERROR(MATCH($J1179,SorP!$B$1:$B$6261,0)),"",INDIRECT("'SorP'!$A$"&amp;MATCH($S1179&amp;$J1179,SorP!C:C,0))))</f>
        <v/>
      </c>
      <c r="U1179" s="233"/>
      <c r="V1179" s="234" t="e">
        <f ca="1">IF(C1179="",NA(),MATCH($B1179&amp;$C1179,'Smelter Look-up'!$J:$J,0))</f>
        <v>#N/A</v>
      </c>
      <c r="X1179" s="191">
        <f ca="1" t="shared" si="92"/>
        <v>0</v>
      </c>
      <c r="AB1179" s="235" t="str">
        <f ca="1" t="shared" si="94"/>
        <v/>
      </c>
      <c r="AC1179" s="191" t="str">
        <f ca="1" t="shared" si="95"/>
        <v/>
      </c>
      <c r="AD1179" s="191" t="str">
        <f ca="1" t="shared" si="96"/>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3"/>
        <v/>
      </c>
      <c r="T1180" s="232" t="str">
        <f ca="1">IF(B1180="","",IF(ISERROR(MATCH($J1180,SorP!$B$1:$B$6261,0)),"",INDIRECT("'SorP'!$A$"&amp;MATCH($S1180&amp;$J1180,SorP!C:C,0))))</f>
        <v/>
      </c>
      <c r="U1180" s="233"/>
      <c r="V1180" s="234" t="e">
        <f ca="1">IF(C1180="",NA(),MATCH($B1180&amp;$C1180,'Smelter Look-up'!$J:$J,0))</f>
        <v>#N/A</v>
      </c>
      <c r="X1180" s="191">
        <f ca="1" t="shared" si="92"/>
        <v>0</v>
      </c>
      <c r="AB1180" s="235" t="str">
        <f ca="1" t="shared" si="94"/>
        <v/>
      </c>
      <c r="AC1180" s="191" t="str">
        <f ca="1" t="shared" si="95"/>
        <v/>
      </c>
      <c r="AD1180" s="191" t="str">
        <f ca="1" t="shared" si="96"/>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3"/>
        <v/>
      </c>
      <c r="T1181" s="232" t="str">
        <f ca="1">IF(B1181="","",IF(ISERROR(MATCH($J1181,SorP!$B$1:$B$6261,0)),"",INDIRECT("'SorP'!$A$"&amp;MATCH($S1181&amp;$J1181,SorP!C:C,0))))</f>
        <v/>
      </c>
      <c r="U1181" s="233"/>
      <c r="V1181" s="234" t="e">
        <f ca="1">IF(C1181="",NA(),MATCH($B1181&amp;$C1181,'Smelter Look-up'!$J:$J,0))</f>
        <v>#N/A</v>
      </c>
      <c r="X1181" s="191">
        <f ca="1" t="shared" si="92"/>
        <v>0</v>
      </c>
      <c r="AB1181" s="235" t="str">
        <f ca="1" t="shared" si="94"/>
        <v/>
      </c>
      <c r="AC1181" s="191" t="str">
        <f ca="1" t="shared" si="95"/>
        <v/>
      </c>
      <c r="AD1181" s="191" t="str">
        <f ca="1" t="shared" si="96"/>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3"/>
        <v/>
      </c>
      <c r="T1182" s="232" t="str">
        <f ca="1">IF(B1182="","",IF(ISERROR(MATCH($J1182,SorP!$B$1:$B$6261,0)),"",INDIRECT("'SorP'!$A$"&amp;MATCH($S1182&amp;$J1182,SorP!C:C,0))))</f>
        <v/>
      </c>
      <c r="U1182" s="233"/>
      <c r="V1182" s="234" t="e">
        <f ca="1">IF(C1182="",NA(),MATCH($B1182&amp;$C1182,'Smelter Look-up'!$J:$J,0))</f>
        <v>#N/A</v>
      </c>
      <c r="X1182" s="191">
        <f ca="1" t="shared" si="92"/>
        <v>0</v>
      </c>
      <c r="AB1182" s="235" t="str">
        <f ca="1" t="shared" si="94"/>
        <v/>
      </c>
      <c r="AC1182" s="191" t="str">
        <f ca="1" t="shared" si="95"/>
        <v/>
      </c>
      <c r="AD1182" s="191" t="str">
        <f ca="1" t="shared" si="96"/>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3"/>
        <v/>
      </c>
      <c r="T1183" s="232" t="str">
        <f ca="1">IF(B1183="","",IF(ISERROR(MATCH($J1183,SorP!$B$1:$B$6261,0)),"",INDIRECT("'SorP'!$A$"&amp;MATCH($S1183&amp;$J1183,SorP!C:C,0))))</f>
        <v/>
      </c>
      <c r="U1183" s="233"/>
      <c r="V1183" s="234" t="e">
        <f ca="1">IF(C1183="",NA(),MATCH($B1183&amp;$C1183,'Smelter Look-up'!$J:$J,0))</f>
        <v>#N/A</v>
      </c>
      <c r="X1183" s="191">
        <f ca="1" t="shared" si="92"/>
        <v>0</v>
      </c>
      <c r="AB1183" s="235" t="str">
        <f ca="1" t="shared" si="94"/>
        <v/>
      </c>
      <c r="AC1183" s="191" t="str">
        <f ca="1" t="shared" si="95"/>
        <v/>
      </c>
      <c r="AD1183" s="191" t="str">
        <f ca="1" t="shared" si="96"/>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3"/>
        <v/>
      </c>
      <c r="T1184" s="232" t="str">
        <f ca="1">IF(B1184="","",IF(ISERROR(MATCH($J1184,SorP!$B$1:$B$6261,0)),"",INDIRECT("'SorP'!$A$"&amp;MATCH($S1184&amp;$J1184,SorP!C:C,0))))</f>
        <v/>
      </c>
      <c r="U1184" s="233"/>
      <c r="V1184" s="234" t="e">
        <f ca="1">IF(C1184="",NA(),MATCH($B1184&amp;$C1184,'Smelter Look-up'!$J:$J,0))</f>
        <v>#N/A</v>
      </c>
      <c r="X1184" s="191">
        <f ca="1" t="shared" si="92"/>
        <v>0</v>
      </c>
      <c r="AB1184" s="235" t="str">
        <f ca="1" t="shared" si="94"/>
        <v/>
      </c>
      <c r="AC1184" s="191" t="str">
        <f ca="1" t="shared" si="95"/>
        <v/>
      </c>
      <c r="AD1184" s="191" t="str">
        <f ca="1" t="shared" si="96"/>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3"/>
        <v/>
      </c>
      <c r="T1185" s="232" t="str">
        <f ca="1">IF(B1185="","",IF(ISERROR(MATCH($J1185,SorP!$B$1:$B$6261,0)),"",INDIRECT("'SorP'!$A$"&amp;MATCH($S1185&amp;$J1185,SorP!C:C,0))))</f>
        <v/>
      </c>
      <c r="U1185" s="233"/>
      <c r="V1185" s="234" t="e">
        <f ca="1">IF(C1185="",NA(),MATCH($B1185&amp;$C1185,'Smelter Look-up'!$J:$J,0))</f>
        <v>#N/A</v>
      </c>
      <c r="X1185" s="191">
        <f ca="1" t="shared" si="92"/>
        <v>0</v>
      </c>
      <c r="AB1185" s="235" t="str">
        <f ca="1" t="shared" si="94"/>
        <v/>
      </c>
      <c r="AC1185" s="191" t="str">
        <f ca="1" t="shared" si="95"/>
        <v/>
      </c>
      <c r="AD1185" s="191" t="str">
        <f ca="1" t="shared" si="96"/>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3"/>
        <v/>
      </c>
      <c r="T1186" s="232" t="str">
        <f ca="1">IF(B1186="","",IF(ISERROR(MATCH($J1186,SorP!$B$1:$B$6261,0)),"",INDIRECT("'SorP'!$A$"&amp;MATCH($S1186&amp;$J1186,SorP!C:C,0))))</f>
        <v/>
      </c>
      <c r="U1186" s="233"/>
      <c r="V1186" s="234" t="e">
        <f ca="1">IF(C1186="",NA(),MATCH($B1186&amp;$C1186,'Smelter Look-up'!$J:$J,0))</f>
        <v>#N/A</v>
      </c>
      <c r="X1186" s="191">
        <f ca="1" t="shared" si="92"/>
        <v>0</v>
      </c>
      <c r="AB1186" s="235" t="str">
        <f ca="1" t="shared" si="94"/>
        <v/>
      </c>
      <c r="AC1186" s="191" t="str">
        <f ca="1" t="shared" si="95"/>
        <v/>
      </c>
      <c r="AD1186" s="191" t="str">
        <f ca="1" t="shared" si="96"/>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3"/>
        <v/>
      </c>
      <c r="T1187" s="232" t="str">
        <f ca="1">IF(B1187="","",IF(ISERROR(MATCH($J1187,SorP!$B$1:$B$6261,0)),"",INDIRECT("'SorP'!$A$"&amp;MATCH($S1187&amp;$J1187,SorP!C:C,0))))</f>
        <v/>
      </c>
      <c r="U1187" s="233"/>
      <c r="V1187" s="234" t="e">
        <f ca="1">IF(C1187="",NA(),MATCH($B1187&amp;$C1187,'Smelter Look-up'!$J:$J,0))</f>
        <v>#N/A</v>
      </c>
      <c r="X1187" s="191">
        <f ca="1" t="shared" si="92"/>
        <v>0</v>
      </c>
      <c r="AB1187" s="235" t="str">
        <f ca="1" t="shared" si="94"/>
        <v/>
      </c>
      <c r="AC1187" s="191" t="str">
        <f ca="1" t="shared" si="95"/>
        <v/>
      </c>
      <c r="AD1187" s="191" t="str">
        <f ca="1" t="shared" si="96"/>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3"/>
        <v/>
      </c>
      <c r="T1188" s="232" t="str">
        <f ca="1">IF(B1188="","",IF(ISERROR(MATCH($J1188,SorP!$B$1:$B$6261,0)),"",INDIRECT("'SorP'!$A$"&amp;MATCH($S1188&amp;$J1188,SorP!C:C,0))))</f>
        <v/>
      </c>
      <c r="U1188" s="233"/>
      <c r="V1188" s="234" t="e">
        <f ca="1">IF(C1188="",NA(),MATCH($B1188&amp;$C1188,'Smelter Look-up'!$J:$J,0))</f>
        <v>#N/A</v>
      </c>
      <c r="X1188" s="191">
        <f ca="1" t="shared" si="92"/>
        <v>0</v>
      </c>
      <c r="AB1188" s="235" t="str">
        <f ca="1" t="shared" si="94"/>
        <v/>
      </c>
      <c r="AC1188" s="191" t="str">
        <f ca="1" t="shared" si="95"/>
        <v/>
      </c>
      <c r="AD1188" s="191" t="str">
        <f ca="1" t="shared" si="96"/>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3"/>
        <v/>
      </c>
      <c r="T1189" s="232" t="str">
        <f ca="1">IF(B1189="","",IF(ISERROR(MATCH($J1189,SorP!$B$1:$B$6261,0)),"",INDIRECT("'SorP'!$A$"&amp;MATCH($S1189&amp;$J1189,SorP!C:C,0))))</f>
        <v/>
      </c>
      <c r="U1189" s="233"/>
      <c r="V1189" s="234" t="e">
        <f ca="1">IF(C1189="",NA(),MATCH($B1189&amp;$C1189,'Smelter Look-up'!$J:$J,0))</f>
        <v>#N/A</v>
      </c>
      <c r="X1189" s="191">
        <f ca="1" t="shared" si="92"/>
        <v>0</v>
      </c>
      <c r="AB1189" s="235" t="str">
        <f ca="1" t="shared" si="94"/>
        <v/>
      </c>
      <c r="AC1189" s="191" t="str">
        <f ca="1" t="shared" si="95"/>
        <v/>
      </c>
      <c r="AD1189" s="191" t="str">
        <f ca="1" t="shared" si="96"/>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3"/>
        <v/>
      </c>
      <c r="T1190" s="232" t="str">
        <f ca="1">IF(B1190="","",IF(ISERROR(MATCH($J1190,SorP!$B$1:$B$6261,0)),"",INDIRECT("'SorP'!$A$"&amp;MATCH($S1190&amp;$J1190,SorP!C:C,0))))</f>
        <v/>
      </c>
      <c r="U1190" s="233"/>
      <c r="V1190" s="234" t="e">
        <f ca="1">IF(C1190="",NA(),MATCH($B1190&amp;$C1190,'Smelter Look-up'!$J:$J,0))</f>
        <v>#N/A</v>
      </c>
      <c r="X1190" s="191">
        <f ca="1" t="shared" si="92"/>
        <v>0</v>
      </c>
      <c r="AB1190" s="235" t="str">
        <f ca="1" t="shared" si="94"/>
        <v/>
      </c>
      <c r="AC1190" s="191" t="str">
        <f ca="1" t="shared" si="95"/>
        <v/>
      </c>
      <c r="AD1190" s="191" t="str">
        <f ca="1" t="shared" si="96"/>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3"/>
        <v/>
      </c>
      <c r="T1191" s="232" t="str">
        <f ca="1">IF(B1191="","",IF(ISERROR(MATCH($J1191,SorP!$B$1:$B$6261,0)),"",INDIRECT("'SorP'!$A$"&amp;MATCH($S1191&amp;$J1191,SorP!C:C,0))))</f>
        <v/>
      </c>
      <c r="U1191" s="233"/>
      <c r="V1191" s="234" t="e">
        <f ca="1">IF(C1191="",NA(),MATCH($B1191&amp;$C1191,'Smelter Look-up'!$J:$J,0))</f>
        <v>#N/A</v>
      </c>
      <c r="X1191" s="191">
        <f ca="1" t="shared" si="92"/>
        <v>0</v>
      </c>
      <c r="AB1191" s="235" t="str">
        <f ca="1" t="shared" si="94"/>
        <v/>
      </c>
      <c r="AC1191" s="191" t="str">
        <f ca="1" t="shared" si="95"/>
        <v/>
      </c>
      <c r="AD1191" s="191" t="str">
        <f ca="1" t="shared" si="96"/>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3"/>
        <v/>
      </c>
      <c r="T1192" s="232" t="str">
        <f ca="1">IF(B1192="","",IF(ISERROR(MATCH($J1192,SorP!$B$1:$B$6261,0)),"",INDIRECT("'SorP'!$A$"&amp;MATCH($S1192&amp;$J1192,SorP!C:C,0))))</f>
        <v/>
      </c>
      <c r="U1192" s="233"/>
      <c r="V1192" s="234" t="e">
        <f ca="1">IF(C1192="",NA(),MATCH($B1192&amp;$C1192,'Smelter Look-up'!$J:$J,0))</f>
        <v>#N/A</v>
      </c>
      <c r="X1192" s="191">
        <f ca="1" t="shared" si="92"/>
        <v>0</v>
      </c>
      <c r="AB1192" s="235" t="str">
        <f ca="1" t="shared" si="94"/>
        <v/>
      </c>
      <c r="AC1192" s="191" t="str">
        <f ca="1" t="shared" si="95"/>
        <v/>
      </c>
      <c r="AD1192" s="191" t="str">
        <f ca="1" t="shared" si="96"/>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3"/>
        <v/>
      </c>
      <c r="T1193" s="232" t="str">
        <f ca="1">IF(B1193="","",IF(ISERROR(MATCH($J1193,SorP!$B$1:$B$6261,0)),"",INDIRECT("'SorP'!$A$"&amp;MATCH($S1193&amp;$J1193,SorP!C:C,0))))</f>
        <v/>
      </c>
      <c r="U1193" s="233"/>
      <c r="V1193" s="234" t="e">
        <f ca="1">IF(C1193="",NA(),MATCH($B1193&amp;$C1193,'Smelter Look-up'!$J:$J,0))</f>
        <v>#N/A</v>
      </c>
      <c r="X1193" s="191">
        <f ca="1" t="shared" si="92"/>
        <v>0</v>
      </c>
      <c r="AB1193" s="235" t="str">
        <f ca="1" t="shared" si="94"/>
        <v/>
      </c>
      <c r="AC1193" s="191" t="str">
        <f ca="1" t="shared" si="95"/>
        <v/>
      </c>
      <c r="AD1193" s="191" t="str">
        <f ca="1" t="shared" si="96"/>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3"/>
        <v/>
      </c>
      <c r="T1194" s="232" t="str">
        <f ca="1">IF(B1194="","",IF(ISERROR(MATCH($J1194,SorP!$B$1:$B$6261,0)),"",INDIRECT("'SorP'!$A$"&amp;MATCH($S1194&amp;$J1194,SorP!C:C,0))))</f>
        <v/>
      </c>
      <c r="U1194" s="233"/>
      <c r="V1194" s="234" t="e">
        <f ca="1">IF(C1194="",NA(),MATCH($B1194&amp;$C1194,'Smelter Look-up'!$J:$J,0))</f>
        <v>#N/A</v>
      </c>
      <c r="X1194" s="191">
        <f ca="1" t="shared" si="92"/>
        <v>0</v>
      </c>
      <c r="AB1194" s="235" t="str">
        <f ca="1" t="shared" si="94"/>
        <v/>
      </c>
      <c r="AC1194" s="191" t="str">
        <f ca="1" t="shared" si="95"/>
        <v/>
      </c>
      <c r="AD1194" s="191" t="str">
        <f ca="1" t="shared" si="96"/>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3"/>
        <v/>
      </c>
      <c r="T1195" s="232" t="str">
        <f ca="1">IF(B1195="","",IF(ISERROR(MATCH($J1195,SorP!$B$1:$B$6261,0)),"",INDIRECT("'SorP'!$A$"&amp;MATCH($S1195&amp;$J1195,SorP!C:C,0))))</f>
        <v/>
      </c>
      <c r="U1195" s="233"/>
      <c r="V1195" s="234" t="e">
        <f ca="1">IF(C1195="",NA(),MATCH($B1195&amp;$C1195,'Smelter Look-up'!$J:$J,0))</f>
        <v>#N/A</v>
      </c>
      <c r="X1195" s="191">
        <f ca="1" t="shared" si="92"/>
        <v>0</v>
      </c>
      <c r="AB1195" s="235" t="str">
        <f ca="1" t="shared" si="94"/>
        <v/>
      </c>
      <c r="AC1195" s="191" t="str">
        <f ca="1" t="shared" si="95"/>
        <v/>
      </c>
      <c r="AD1195" s="191" t="str">
        <f ca="1" t="shared" si="96"/>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3"/>
        <v/>
      </c>
      <c r="T1196" s="232" t="str">
        <f ca="1">IF(B1196="","",IF(ISERROR(MATCH($J1196,SorP!$B$1:$B$6261,0)),"",INDIRECT("'SorP'!$A$"&amp;MATCH($S1196&amp;$J1196,SorP!C:C,0))))</f>
        <v/>
      </c>
      <c r="U1196" s="233"/>
      <c r="V1196" s="234" t="e">
        <f ca="1">IF(C1196="",NA(),MATCH($B1196&amp;$C1196,'Smelter Look-up'!$J:$J,0))</f>
        <v>#N/A</v>
      </c>
      <c r="X1196" s="191">
        <f ca="1" t="shared" si="92"/>
        <v>0</v>
      </c>
      <c r="AB1196" s="235" t="str">
        <f ca="1" t="shared" si="94"/>
        <v/>
      </c>
      <c r="AC1196" s="191" t="str">
        <f ca="1" t="shared" si="95"/>
        <v/>
      </c>
      <c r="AD1196" s="191" t="str">
        <f ca="1" t="shared" si="96"/>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3"/>
        <v/>
      </c>
      <c r="T1197" s="232" t="str">
        <f ca="1">IF(B1197="","",IF(ISERROR(MATCH($J1197,SorP!$B$1:$B$6261,0)),"",INDIRECT("'SorP'!$A$"&amp;MATCH($S1197&amp;$J1197,SorP!C:C,0))))</f>
        <v/>
      </c>
      <c r="U1197" s="233"/>
      <c r="V1197" s="234" t="e">
        <f ca="1">IF(C1197="",NA(),MATCH($B1197&amp;$C1197,'Smelter Look-up'!$J:$J,0))</f>
        <v>#N/A</v>
      </c>
      <c r="X1197" s="191">
        <f ca="1" t="shared" si="92"/>
        <v>0</v>
      </c>
      <c r="AB1197" s="235" t="str">
        <f ca="1" t="shared" si="94"/>
        <v/>
      </c>
      <c r="AC1197" s="191" t="str">
        <f ca="1" t="shared" si="95"/>
        <v/>
      </c>
      <c r="AD1197" s="191" t="str">
        <f ca="1" t="shared" si="96"/>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3"/>
        <v/>
      </c>
      <c r="T1198" s="232" t="str">
        <f ca="1">IF(B1198="","",IF(ISERROR(MATCH($J1198,SorP!$B$1:$B$6261,0)),"",INDIRECT("'SorP'!$A$"&amp;MATCH($S1198&amp;$J1198,SorP!C:C,0))))</f>
        <v/>
      </c>
      <c r="U1198" s="233"/>
      <c r="V1198" s="234" t="e">
        <f ca="1">IF(C1198="",NA(),MATCH($B1198&amp;$C1198,'Smelter Look-up'!$J:$J,0))</f>
        <v>#N/A</v>
      </c>
      <c r="X1198" s="191">
        <f ca="1" t="shared" si="92"/>
        <v>0</v>
      </c>
      <c r="AB1198" s="235" t="str">
        <f ca="1" t="shared" si="94"/>
        <v/>
      </c>
      <c r="AC1198" s="191" t="str">
        <f ca="1" t="shared" si="95"/>
        <v/>
      </c>
      <c r="AD1198" s="191" t="str">
        <f ca="1" t="shared" si="96"/>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3"/>
        <v/>
      </c>
      <c r="T1199" s="232" t="str">
        <f ca="1">IF(B1199="","",IF(ISERROR(MATCH($J1199,SorP!$B$1:$B$6261,0)),"",INDIRECT("'SorP'!$A$"&amp;MATCH($S1199&amp;$J1199,SorP!C:C,0))))</f>
        <v/>
      </c>
      <c r="U1199" s="233"/>
      <c r="V1199" s="234" t="e">
        <f ca="1">IF(C1199="",NA(),MATCH($B1199&amp;$C1199,'Smelter Look-up'!$J:$J,0))</f>
        <v>#N/A</v>
      </c>
      <c r="X1199" s="191">
        <f ca="1" t="shared" si="92"/>
        <v>0</v>
      </c>
      <c r="AB1199" s="235" t="str">
        <f ca="1" t="shared" si="94"/>
        <v/>
      </c>
      <c r="AC1199" s="191" t="str">
        <f ca="1" t="shared" si="95"/>
        <v/>
      </c>
      <c r="AD1199" s="191" t="str">
        <f ca="1" t="shared" si="96"/>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3"/>
        <v/>
      </c>
      <c r="T1200" s="232" t="str">
        <f ca="1">IF(B1200="","",IF(ISERROR(MATCH($J1200,SorP!$B$1:$B$6261,0)),"",INDIRECT("'SorP'!$A$"&amp;MATCH($S1200&amp;$J1200,SorP!C:C,0))))</f>
        <v/>
      </c>
      <c r="U1200" s="233"/>
      <c r="V1200" s="234" t="e">
        <f ca="1">IF(C1200="",NA(),MATCH($B1200&amp;$C1200,'Smelter Look-up'!$J:$J,0))</f>
        <v>#N/A</v>
      </c>
      <c r="X1200" s="191">
        <f ca="1" t="shared" si="92"/>
        <v>0</v>
      </c>
      <c r="AB1200" s="235" t="str">
        <f ca="1" t="shared" si="94"/>
        <v/>
      </c>
      <c r="AC1200" s="191" t="str">
        <f ca="1" t="shared" si="95"/>
        <v/>
      </c>
      <c r="AD1200" s="191" t="str">
        <f ca="1" t="shared" si="96"/>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3"/>
        <v/>
      </c>
      <c r="T1201" s="232" t="str">
        <f ca="1">IF(B1201="","",IF(ISERROR(MATCH($J1201,SorP!$B$1:$B$6261,0)),"",INDIRECT("'SorP'!$A$"&amp;MATCH($S1201&amp;$J1201,SorP!C:C,0))))</f>
        <v/>
      </c>
      <c r="U1201" s="233"/>
      <c r="V1201" s="234" t="e">
        <f ca="1">IF(C1201="",NA(),MATCH($B1201&amp;$C1201,'Smelter Look-up'!$J:$J,0))</f>
        <v>#N/A</v>
      </c>
      <c r="X1201" s="191">
        <f ca="1" t="shared" si="92"/>
        <v>0</v>
      </c>
      <c r="AB1201" s="235" t="str">
        <f ca="1" t="shared" si="94"/>
        <v/>
      </c>
      <c r="AC1201" s="191" t="str">
        <f ca="1" t="shared" si="95"/>
        <v/>
      </c>
      <c r="AD1201" s="191" t="str">
        <f ca="1" t="shared" si="96"/>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3"/>
        <v/>
      </c>
      <c r="T1202" s="232" t="str">
        <f ca="1">IF(B1202="","",IF(ISERROR(MATCH($J1202,SorP!$B$1:$B$6261,0)),"",INDIRECT("'SorP'!$A$"&amp;MATCH($S1202&amp;$J1202,SorP!C:C,0))))</f>
        <v/>
      </c>
      <c r="U1202" s="233"/>
      <c r="V1202" s="234" t="e">
        <f ca="1">IF(C1202="",NA(),MATCH($B1202&amp;$C1202,'Smelter Look-up'!$J:$J,0))</f>
        <v>#N/A</v>
      </c>
      <c r="X1202" s="191">
        <f ca="1" t="shared" si="92"/>
        <v>0</v>
      </c>
      <c r="AB1202" s="235" t="str">
        <f ca="1" t="shared" si="94"/>
        <v/>
      </c>
      <c r="AC1202" s="191" t="str">
        <f ca="1" t="shared" si="95"/>
        <v/>
      </c>
      <c r="AD1202" s="191" t="str">
        <f ca="1" t="shared" si="96"/>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3"/>
        <v/>
      </c>
      <c r="T1203" s="232" t="str">
        <f ca="1">IF(B1203="","",IF(ISERROR(MATCH($J1203,SorP!$B$1:$B$6261,0)),"",INDIRECT("'SorP'!$A$"&amp;MATCH($S1203&amp;$J1203,SorP!C:C,0))))</f>
        <v/>
      </c>
      <c r="U1203" s="233"/>
      <c r="V1203" s="234" t="e">
        <f ca="1">IF(C1203="",NA(),MATCH($B1203&amp;$C1203,'Smelter Look-up'!$J:$J,0))</f>
        <v>#N/A</v>
      </c>
      <c r="X1203" s="191">
        <f ca="1" t="shared" si="92"/>
        <v>0</v>
      </c>
      <c r="AB1203" s="235" t="str">
        <f ca="1" t="shared" si="94"/>
        <v/>
      </c>
      <c r="AC1203" s="191" t="str">
        <f ca="1" t="shared" si="95"/>
        <v/>
      </c>
      <c r="AD1203" s="191" t="str">
        <f ca="1" t="shared" si="96"/>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3"/>
        <v/>
      </c>
      <c r="T1204" s="232" t="str">
        <f ca="1">IF(B1204="","",IF(ISERROR(MATCH($J1204,SorP!$B$1:$B$6261,0)),"",INDIRECT("'SorP'!$A$"&amp;MATCH($S1204&amp;$J1204,SorP!C:C,0))))</f>
        <v/>
      </c>
      <c r="U1204" s="233"/>
      <c r="V1204" s="234" t="e">
        <f ca="1">IF(C1204="",NA(),MATCH($B1204&amp;$C1204,'Smelter Look-up'!$J:$J,0))</f>
        <v>#N/A</v>
      </c>
      <c r="X1204" s="191">
        <f ca="1" t="shared" si="92"/>
        <v>0</v>
      </c>
      <c r="AB1204" s="235" t="str">
        <f ca="1" t="shared" si="94"/>
        <v/>
      </c>
      <c r="AC1204" s="191" t="str">
        <f ca="1" t="shared" si="95"/>
        <v/>
      </c>
      <c r="AD1204" s="191" t="str">
        <f ca="1" t="shared" si="96"/>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3"/>
        <v/>
      </c>
      <c r="T1205" s="232" t="str">
        <f ca="1">IF(B1205="","",IF(ISERROR(MATCH($J1205,SorP!$B$1:$B$6261,0)),"",INDIRECT("'SorP'!$A$"&amp;MATCH($S1205&amp;$J1205,SorP!C:C,0))))</f>
        <v/>
      </c>
      <c r="U1205" s="233"/>
      <c r="V1205" s="234" t="e">
        <f ca="1">IF(C1205="",NA(),MATCH($B1205&amp;$C1205,'Smelter Look-up'!$J:$J,0))</f>
        <v>#N/A</v>
      </c>
      <c r="X1205" s="191">
        <f ca="1" t="shared" si="92"/>
        <v>0</v>
      </c>
      <c r="AB1205" s="235" t="str">
        <f ca="1" t="shared" si="94"/>
        <v/>
      </c>
      <c r="AC1205" s="191" t="str">
        <f ca="1" t="shared" si="95"/>
        <v/>
      </c>
      <c r="AD1205" s="191" t="str">
        <f ca="1" t="shared" si="96"/>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3"/>
        <v/>
      </c>
      <c r="T1206" s="232" t="str">
        <f ca="1">IF(B1206="","",IF(ISERROR(MATCH($J1206,SorP!$B$1:$B$6261,0)),"",INDIRECT("'SorP'!$A$"&amp;MATCH($S1206&amp;$J1206,SorP!C:C,0))))</f>
        <v/>
      </c>
      <c r="U1206" s="233"/>
      <c r="V1206" s="234" t="e">
        <f ca="1">IF(C1206="",NA(),MATCH($B1206&amp;$C1206,'Smelter Look-up'!$J:$J,0))</f>
        <v>#N/A</v>
      </c>
      <c r="X1206" s="191">
        <f ca="1" t="shared" si="92"/>
        <v>0</v>
      </c>
      <c r="AB1206" s="235" t="str">
        <f ca="1" t="shared" si="94"/>
        <v/>
      </c>
      <c r="AC1206" s="191" t="str">
        <f ca="1" t="shared" si="95"/>
        <v/>
      </c>
      <c r="AD1206" s="191" t="str">
        <f ca="1" t="shared" si="96"/>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3"/>
        <v/>
      </c>
      <c r="T1207" s="232" t="str">
        <f ca="1">IF(B1207="","",IF(ISERROR(MATCH($J1207,SorP!$B$1:$B$6261,0)),"",INDIRECT("'SorP'!$A$"&amp;MATCH($S1207&amp;$J1207,SorP!C:C,0))))</f>
        <v/>
      </c>
      <c r="U1207" s="233"/>
      <c r="V1207" s="234" t="e">
        <f ca="1">IF(C1207="",NA(),MATCH($B1207&amp;$C1207,'Smelter Look-up'!$J:$J,0))</f>
        <v>#N/A</v>
      </c>
      <c r="X1207" s="191">
        <f ca="1" t="shared" si="92"/>
        <v>0</v>
      </c>
      <c r="AB1207" s="235" t="str">
        <f ca="1" t="shared" si="94"/>
        <v/>
      </c>
      <c r="AC1207" s="191" t="str">
        <f ca="1" t="shared" si="95"/>
        <v/>
      </c>
      <c r="AD1207" s="191" t="str">
        <f ca="1" t="shared" si="96"/>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3"/>
        <v/>
      </c>
      <c r="T1208" s="232" t="str">
        <f ca="1">IF(B1208="","",IF(ISERROR(MATCH($J1208,SorP!$B$1:$B$6261,0)),"",INDIRECT("'SorP'!$A$"&amp;MATCH($S1208&amp;$J1208,SorP!C:C,0))))</f>
        <v/>
      </c>
      <c r="U1208" s="233"/>
      <c r="V1208" s="234" t="e">
        <f ca="1">IF(C1208="",NA(),MATCH($B1208&amp;$C1208,'Smelter Look-up'!$J:$J,0))</f>
        <v>#N/A</v>
      </c>
      <c r="X1208" s="191">
        <f ca="1" t="shared" si="92"/>
        <v>0</v>
      </c>
      <c r="AB1208" s="235" t="str">
        <f ca="1" t="shared" si="94"/>
        <v/>
      </c>
      <c r="AC1208" s="191" t="str">
        <f ca="1" t="shared" si="95"/>
        <v/>
      </c>
      <c r="AD1208" s="191" t="str">
        <f ca="1" t="shared" si="96"/>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3"/>
        <v/>
      </c>
      <c r="T1209" s="232" t="str">
        <f ca="1">IF(B1209="","",IF(ISERROR(MATCH($J1209,SorP!$B$1:$B$6261,0)),"",INDIRECT("'SorP'!$A$"&amp;MATCH($S1209&amp;$J1209,SorP!C:C,0))))</f>
        <v/>
      </c>
      <c r="U1209" s="233"/>
      <c r="V1209" s="234" t="e">
        <f ca="1">IF(C1209="",NA(),MATCH($B1209&amp;$C1209,'Smelter Look-up'!$J:$J,0))</f>
        <v>#N/A</v>
      </c>
      <c r="X1209" s="191">
        <f ca="1" t="shared" si="92"/>
        <v>0</v>
      </c>
      <c r="AB1209" s="235" t="str">
        <f ca="1" t="shared" si="94"/>
        <v/>
      </c>
      <c r="AC1209" s="191" t="str">
        <f ca="1" t="shared" si="95"/>
        <v/>
      </c>
      <c r="AD1209" s="191" t="str">
        <f ca="1" t="shared" si="96"/>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3"/>
        <v/>
      </c>
      <c r="T1210" s="232" t="str">
        <f ca="1">IF(B1210="","",IF(ISERROR(MATCH($J1210,SorP!$B$1:$B$6261,0)),"",INDIRECT("'SorP'!$A$"&amp;MATCH($S1210&amp;$J1210,SorP!C:C,0))))</f>
        <v/>
      </c>
      <c r="U1210" s="233"/>
      <c r="V1210" s="234" t="e">
        <f ca="1">IF(C1210="",NA(),MATCH($B1210&amp;$C1210,'Smelter Look-up'!$J:$J,0))</f>
        <v>#N/A</v>
      </c>
      <c r="X1210" s="191">
        <f ca="1" t="shared" si="92"/>
        <v>0</v>
      </c>
      <c r="AB1210" s="235" t="str">
        <f ca="1" t="shared" si="94"/>
        <v/>
      </c>
      <c r="AC1210" s="191" t="str">
        <f ca="1" t="shared" si="95"/>
        <v/>
      </c>
      <c r="AD1210" s="191" t="str">
        <f ca="1" t="shared" si="96"/>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3"/>
        <v/>
      </c>
      <c r="T1211" s="232" t="str">
        <f ca="1">IF(B1211="","",IF(ISERROR(MATCH($J1211,SorP!$B$1:$B$6261,0)),"",INDIRECT("'SorP'!$A$"&amp;MATCH($S1211&amp;$J1211,SorP!C:C,0))))</f>
        <v/>
      </c>
      <c r="U1211" s="233"/>
      <c r="V1211" s="234" t="e">
        <f ca="1">IF(C1211="",NA(),MATCH($B1211&amp;$C1211,'Smelter Look-up'!$J:$J,0))</f>
        <v>#N/A</v>
      </c>
      <c r="X1211" s="191">
        <f ca="1" t="shared" si="92"/>
        <v>0</v>
      </c>
      <c r="AB1211" s="235" t="str">
        <f ca="1" t="shared" si="94"/>
        <v/>
      </c>
      <c r="AC1211" s="191" t="str">
        <f ca="1" t="shared" si="95"/>
        <v/>
      </c>
      <c r="AD1211" s="191" t="str">
        <f ca="1" t="shared" si="96"/>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si="93"/>
        <v/>
      </c>
      <c r="T1212" s="232" t="str">
        <f ca="1">IF(B1212="","",IF(ISERROR(MATCH($J1212,SorP!$B$1:$B$6261,0)),"",INDIRECT("'SorP'!$A$"&amp;MATCH($S1212&amp;$J1212,SorP!C:C,0))))</f>
        <v/>
      </c>
      <c r="U1212" s="233"/>
      <c r="V1212" s="234" t="e">
        <f ca="1">IF(C1212="",NA(),MATCH($B1212&amp;$C1212,'Smelter Look-up'!$J:$J,0))</f>
        <v>#N/A</v>
      </c>
      <c r="X1212" s="191">
        <f ca="1" t="shared" si="92"/>
        <v>0</v>
      </c>
      <c r="AB1212" s="235" t="str">
        <f ca="1" t="shared" si="94"/>
        <v/>
      </c>
      <c r="AC1212" s="191" t="str">
        <f ca="1" t="shared" si="95"/>
        <v/>
      </c>
      <c r="AD1212" s="191" t="str">
        <f ca="1" t="shared" si="96"/>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3"/>
        <v/>
      </c>
      <c r="T1213" s="232" t="str">
        <f ca="1">IF(B1213="","",IF(ISERROR(MATCH($J1213,SorP!$B$1:$B$6261,0)),"",INDIRECT("'SorP'!$A$"&amp;MATCH($S1213&amp;$J1213,SorP!C:C,0))))</f>
        <v/>
      </c>
      <c r="U1213" s="233"/>
      <c r="V1213" s="234" t="e">
        <f ca="1">IF(C1213="",NA(),MATCH($B1213&amp;$C1213,'Smelter Look-up'!$J:$J,0))</f>
        <v>#N/A</v>
      </c>
      <c r="X1213" s="191">
        <f ca="1" t="shared" ref="X1213:X1276" si="97">IF(AND(C1213="Smelter not listed",OR(LEN(D1213)=0,LEN(E1213)=0)),1,0)</f>
        <v>0</v>
      </c>
      <c r="AB1213" s="235" t="str">
        <f ca="1" t="shared" si="94"/>
        <v/>
      </c>
      <c r="AC1213" s="191" t="str">
        <f ca="1" t="shared" si="95"/>
        <v/>
      </c>
      <c r="AD1213" s="191" t="str">
        <f ca="1" t="shared" si="96"/>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ref="S1214:S1277" si="98">IF(B1214="","",IF(ISERROR(MATCH($E1214,CL,0)),"Unknown",INDIRECT("'C'!$A$"&amp;MATCH($E1214,CL,0)+1)))</f>
        <v/>
      </c>
      <c r="T1214" s="232" t="str">
        <f ca="1">IF(B1214="","",IF(ISERROR(MATCH($J1214,SorP!$B$1:$B$6261,0)),"",INDIRECT("'SorP'!$A$"&amp;MATCH($S1214&amp;$J1214,SorP!C:C,0))))</f>
        <v/>
      </c>
      <c r="U1214" s="233"/>
      <c r="V1214" s="234" t="e">
        <f ca="1">IF(C1214="",NA(),MATCH($B1214&amp;$C1214,'Smelter Look-up'!$J:$J,0))</f>
        <v>#N/A</v>
      </c>
      <c r="X1214" s="191">
        <f ca="1" t="shared" si="97"/>
        <v>0</v>
      </c>
      <c r="AB1214" s="235" t="str">
        <f ca="1" t="shared" si="94"/>
        <v/>
      </c>
      <c r="AC1214" s="191" t="str">
        <f ca="1" t="shared" si="95"/>
        <v/>
      </c>
      <c r="AD1214" s="191" t="str">
        <f ca="1" t="shared" si="96"/>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8"/>
        <v/>
      </c>
      <c r="T1215" s="232" t="str">
        <f ca="1">IF(B1215="","",IF(ISERROR(MATCH($J1215,SorP!$B$1:$B$6261,0)),"",INDIRECT("'SorP'!$A$"&amp;MATCH($S1215&amp;$J1215,SorP!C:C,0))))</f>
        <v/>
      </c>
      <c r="U1215" s="233"/>
      <c r="V1215" s="234" t="e">
        <f ca="1">IF(C1215="",NA(),MATCH($B1215&amp;$C1215,'Smelter Look-up'!$J:$J,0))</f>
        <v>#N/A</v>
      </c>
      <c r="X1215" s="191">
        <f ca="1" t="shared" si="97"/>
        <v>0</v>
      </c>
      <c r="AB1215" s="235" t="str">
        <f ca="1" t="shared" si="94"/>
        <v/>
      </c>
      <c r="AC1215" s="191" t="str">
        <f ca="1" t="shared" si="95"/>
        <v/>
      </c>
      <c r="AD1215" s="191" t="str">
        <f ca="1" t="shared" si="96"/>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8"/>
        <v/>
      </c>
      <c r="T1216" s="232" t="str">
        <f ca="1">IF(B1216="","",IF(ISERROR(MATCH($J1216,SorP!$B$1:$B$6261,0)),"",INDIRECT("'SorP'!$A$"&amp;MATCH($S1216&amp;$J1216,SorP!C:C,0))))</f>
        <v/>
      </c>
      <c r="U1216" s="233"/>
      <c r="V1216" s="234" t="e">
        <f ca="1">IF(C1216="",NA(),MATCH($B1216&amp;$C1216,'Smelter Look-up'!$J:$J,0))</f>
        <v>#N/A</v>
      </c>
      <c r="X1216" s="191">
        <f ca="1" t="shared" si="97"/>
        <v>0</v>
      </c>
      <c r="AB1216" s="235" t="str">
        <f ca="1" t="shared" si="94"/>
        <v/>
      </c>
      <c r="AC1216" s="191" t="str">
        <f ca="1" t="shared" si="95"/>
        <v/>
      </c>
      <c r="AD1216" s="191" t="str">
        <f ca="1" t="shared" si="96"/>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8"/>
        <v/>
      </c>
      <c r="T1217" s="232" t="str">
        <f ca="1">IF(B1217="","",IF(ISERROR(MATCH($J1217,SorP!$B$1:$B$6261,0)),"",INDIRECT("'SorP'!$A$"&amp;MATCH($S1217&amp;$J1217,SorP!C:C,0))))</f>
        <v/>
      </c>
      <c r="U1217" s="233"/>
      <c r="V1217" s="234" t="e">
        <f ca="1">IF(C1217="",NA(),MATCH($B1217&amp;$C1217,'Smelter Look-up'!$J:$J,0))</f>
        <v>#N/A</v>
      </c>
      <c r="X1217" s="191">
        <f ca="1" t="shared" si="97"/>
        <v>0</v>
      </c>
      <c r="AB1217" s="235" t="str">
        <f ca="1" t="shared" si="94"/>
        <v/>
      </c>
      <c r="AC1217" s="191" t="str">
        <f ca="1" t="shared" si="95"/>
        <v/>
      </c>
      <c r="AD1217" s="191" t="str">
        <f ca="1" t="shared" si="96"/>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8"/>
        <v/>
      </c>
      <c r="T1218" s="232" t="str">
        <f ca="1">IF(B1218="","",IF(ISERROR(MATCH($J1218,SorP!$B$1:$B$6261,0)),"",INDIRECT("'SorP'!$A$"&amp;MATCH($S1218&amp;$J1218,SorP!C:C,0))))</f>
        <v/>
      </c>
      <c r="U1218" s="233"/>
      <c r="V1218" s="234" t="e">
        <f ca="1">IF(C1218="",NA(),MATCH($B1218&amp;$C1218,'Smelter Look-up'!$J:$J,0))</f>
        <v>#N/A</v>
      </c>
      <c r="X1218" s="191">
        <f ca="1" t="shared" si="97"/>
        <v>0</v>
      </c>
      <c r="AB1218" s="235" t="str">
        <f ca="1" t="shared" si="94"/>
        <v/>
      </c>
      <c r="AC1218" s="191" t="str">
        <f ca="1" t="shared" si="95"/>
        <v/>
      </c>
      <c r="AD1218" s="191" t="str">
        <f ca="1" t="shared" si="96"/>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8"/>
        <v/>
      </c>
      <c r="T1219" s="232" t="str">
        <f ca="1">IF(B1219="","",IF(ISERROR(MATCH($J1219,SorP!$B$1:$B$6261,0)),"",INDIRECT("'SorP'!$A$"&amp;MATCH($S1219&amp;$J1219,SorP!C:C,0))))</f>
        <v/>
      </c>
      <c r="U1219" s="233"/>
      <c r="V1219" s="234" t="e">
        <f ca="1">IF(C1219="",NA(),MATCH($B1219&amp;$C1219,'Smelter Look-up'!$J:$J,0))</f>
        <v>#N/A</v>
      </c>
      <c r="X1219" s="191">
        <f ca="1" t="shared" si="97"/>
        <v>0</v>
      </c>
      <c r="AB1219" s="235" t="str">
        <f ca="1" t="shared" si="94"/>
        <v/>
      </c>
      <c r="AC1219" s="191" t="str">
        <f ca="1" t="shared" si="95"/>
        <v/>
      </c>
      <c r="AD1219" s="191" t="str">
        <f ca="1" t="shared" si="96"/>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8"/>
        <v/>
      </c>
      <c r="T1220" s="232" t="str">
        <f ca="1">IF(B1220="","",IF(ISERROR(MATCH($J1220,SorP!$B$1:$B$6261,0)),"",INDIRECT("'SorP'!$A$"&amp;MATCH($S1220&amp;$J1220,SorP!C:C,0))))</f>
        <v/>
      </c>
      <c r="U1220" s="233"/>
      <c r="V1220" s="234" t="e">
        <f ca="1">IF(C1220="",NA(),MATCH($B1220&amp;$C1220,'Smelter Look-up'!$J:$J,0))</f>
        <v>#N/A</v>
      </c>
      <c r="X1220" s="191">
        <f ca="1" t="shared" si="97"/>
        <v>0</v>
      </c>
      <c r="AB1220" s="235" t="str">
        <f ca="1" t="shared" ref="AB1220:AB1283" si="99">IF(C1220="","",B1220)</f>
        <v/>
      </c>
      <c r="AC1220" s="191" t="str">
        <f ca="1" t="shared" ref="AC1220:AC1283" si="100">B1220</f>
        <v/>
      </c>
      <c r="AD1220" s="191" t="str">
        <f ca="1" t="shared" ref="AD1220:AD1283" si="101">IF(C1220="Smelter not listed",D1220,C1220)</f>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8"/>
        <v/>
      </c>
      <c r="T1221" s="232" t="str">
        <f ca="1">IF(B1221="","",IF(ISERROR(MATCH($J1221,SorP!$B$1:$B$6261,0)),"",INDIRECT("'SorP'!$A$"&amp;MATCH($S1221&amp;$J1221,SorP!C:C,0))))</f>
        <v/>
      </c>
      <c r="U1221" s="233"/>
      <c r="V1221" s="234" t="e">
        <f ca="1">IF(C1221="",NA(),MATCH($B1221&amp;$C1221,'Smelter Look-up'!$J:$J,0))</f>
        <v>#N/A</v>
      </c>
      <c r="X1221" s="191">
        <f ca="1" t="shared" si="97"/>
        <v>0</v>
      </c>
      <c r="AB1221" s="235" t="str">
        <f ca="1" t="shared" si="99"/>
        <v/>
      </c>
      <c r="AC1221" s="191" t="str">
        <f ca="1" t="shared" si="100"/>
        <v/>
      </c>
      <c r="AD1221" s="191" t="str">
        <f ca="1" t="shared" si="101"/>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8"/>
        <v/>
      </c>
      <c r="T1222" s="232" t="str">
        <f ca="1">IF(B1222="","",IF(ISERROR(MATCH($J1222,SorP!$B$1:$B$6261,0)),"",INDIRECT("'SorP'!$A$"&amp;MATCH($S1222&amp;$J1222,SorP!C:C,0))))</f>
        <v/>
      </c>
      <c r="U1222" s="233"/>
      <c r="V1222" s="234" t="e">
        <f ca="1">IF(C1222="",NA(),MATCH($B1222&amp;$C1222,'Smelter Look-up'!$J:$J,0))</f>
        <v>#N/A</v>
      </c>
      <c r="X1222" s="191">
        <f ca="1" t="shared" si="97"/>
        <v>0</v>
      </c>
      <c r="AB1222" s="235" t="str">
        <f ca="1" t="shared" si="99"/>
        <v/>
      </c>
      <c r="AC1222" s="191" t="str">
        <f ca="1" t="shared" si="100"/>
        <v/>
      </c>
      <c r="AD1222" s="191" t="str">
        <f ca="1" t="shared" si="101"/>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8"/>
        <v/>
      </c>
      <c r="T1223" s="232" t="str">
        <f ca="1">IF(B1223="","",IF(ISERROR(MATCH($J1223,SorP!$B$1:$B$6261,0)),"",INDIRECT("'SorP'!$A$"&amp;MATCH($S1223&amp;$J1223,SorP!C:C,0))))</f>
        <v/>
      </c>
      <c r="U1223" s="233"/>
      <c r="V1223" s="234" t="e">
        <f ca="1">IF(C1223="",NA(),MATCH($B1223&amp;$C1223,'Smelter Look-up'!$J:$J,0))</f>
        <v>#N/A</v>
      </c>
      <c r="X1223" s="191">
        <f ca="1" t="shared" si="97"/>
        <v>0</v>
      </c>
      <c r="AB1223" s="235" t="str">
        <f ca="1" t="shared" si="99"/>
        <v/>
      </c>
      <c r="AC1223" s="191" t="str">
        <f ca="1" t="shared" si="100"/>
        <v/>
      </c>
      <c r="AD1223" s="191" t="str">
        <f ca="1" t="shared" si="101"/>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8"/>
        <v/>
      </c>
      <c r="T1224" s="232" t="str">
        <f ca="1">IF(B1224="","",IF(ISERROR(MATCH($J1224,SorP!$B$1:$B$6261,0)),"",INDIRECT("'SorP'!$A$"&amp;MATCH($S1224&amp;$J1224,SorP!C:C,0))))</f>
        <v/>
      </c>
      <c r="U1224" s="233"/>
      <c r="V1224" s="234" t="e">
        <f ca="1">IF(C1224="",NA(),MATCH($B1224&amp;$C1224,'Smelter Look-up'!$J:$J,0))</f>
        <v>#N/A</v>
      </c>
      <c r="X1224" s="191">
        <f ca="1" t="shared" si="97"/>
        <v>0</v>
      </c>
      <c r="AB1224" s="235" t="str">
        <f ca="1" t="shared" si="99"/>
        <v/>
      </c>
      <c r="AC1224" s="191" t="str">
        <f ca="1" t="shared" si="100"/>
        <v/>
      </c>
      <c r="AD1224" s="191" t="str">
        <f ca="1" t="shared" si="101"/>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8"/>
        <v/>
      </c>
      <c r="T1225" s="232" t="str">
        <f ca="1">IF(B1225="","",IF(ISERROR(MATCH($J1225,SorP!$B$1:$B$6261,0)),"",INDIRECT("'SorP'!$A$"&amp;MATCH($S1225&amp;$J1225,SorP!C:C,0))))</f>
        <v/>
      </c>
      <c r="U1225" s="233"/>
      <c r="V1225" s="234" t="e">
        <f ca="1">IF(C1225="",NA(),MATCH($B1225&amp;$C1225,'Smelter Look-up'!$J:$J,0))</f>
        <v>#N/A</v>
      </c>
      <c r="X1225" s="191">
        <f ca="1" t="shared" si="97"/>
        <v>0</v>
      </c>
      <c r="AB1225" s="235" t="str">
        <f ca="1" t="shared" si="99"/>
        <v/>
      </c>
      <c r="AC1225" s="191" t="str">
        <f ca="1" t="shared" si="100"/>
        <v/>
      </c>
      <c r="AD1225" s="191" t="str">
        <f ca="1" t="shared" si="101"/>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8"/>
        <v/>
      </c>
      <c r="T1226" s="232" t="str">
        <f ca="1">IF(B1226="","",IF(ISERROR(MATCH($J1226,SorP!$B$1:$B$6261,0)),"",INDIRECT("'SorP'!$A$"&amp;MATCH($S1226&amp;$J1226,SorP!C:C,0))))</f>
        <v/>
      </c>
      <c r="U1226" s="233"/>
      <c r="V1226" s="234" t="e">
        <f ca="1">IF(C1226="",NA(),MATCH($B1226&amp;$C1226,'Smelter Look-up'!$J:$J,0))</f>
        <v>#N/A</v>
      </c>
      <c r="X1226" s="191">
        <f ca="1" t="shared" si="97"/>
        <v>0</v>
      </c>
      <c r="AB1226" s="235" t="str">
        <f ca="1" t="shared" si="99"/>
        <v/>
      </c>
      <c r="AC1226" s="191" t="str">
        <f ca="1" t="shared" si="100"/>
        <v/>
      </c>
      <c r="AD1226" s="191" t="str">
        <f ca="1" t="shared" si="101"/>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8"/>
        <v/>
      </c>
      <c r="T1227" s="232" t="str">
        <f ca="1">IF(B1227="","",IF(ISERROR(MATCH($J1227,SorP!$B$1:$B$6261,0)),"",INDIRECT("'SorP'!$A$"&amp;MATCH($S1227&amp;$J1227,SorP!C:C,0))))</f>
        <v/>
      </c>
      <c r="U1227" s="233"/>
      <c r="V1227" s="234" t="e">
        <f ca="1">IF(C1227="",NA(),MATCH($B1227&amp;$C1227,'Smelter Look-up'!$J:$J,0))</f>
        <v>#N/A</v>
      </c>
      <c r="X1227" s="191">
        <f ca="1" t="shared" si="97"/>
        <v>0</v>
      </c>
      <c r="AB1227" s="235" t="str">
        <f ca="1" t="shared" si="99"/>
        <v/>
      </c>
      <c r="AC1227" s="191" t="str">
        <f ca="1" t="shared" si="100"/>
        <v/>
      </c>
      <c r="AD1227" s="191" t="str">
        <f ca="1" t="shared" si="101"/>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8"/>
        <v/>
      </c>
      <c r="T1228" s="232" t="str">
        <f ca="1">IF(B1228="","",IF(ISERROR(MATCH($J1228,SorP!$B$1:$B$6261,0)),"",INDIRECT("'SorP'!$A$"&amp;MATCH($S1228&amp;$J1228,SorP!C:C,0))))</f>
        <v/>
      </c>
      <c r="U1228" s="233"/>
      <c r="V1228" s="234" t="e">
        <f ca="1">IF(C1228="",NA(),MATCH($B1228&amp;$C1228,'Smelter Look-up'!$J:$J,0))</f>
        <v>#N/A</v>
      </c>
      <c r="X1228" s="191">
        <f ca="1" t="shared" si="97"/>
        <v>0</v>
      </c>
      <c r="AB1228" s="235" t="str">
        <f ca="1" t="shared" si="99"/>
        <v/>
      </c>
      <c r="AC1228" s="191" t="str">
        <f ca="1" t="shared" si="100"/>
        <v/>
      </c>
      <c r="AD1228" s="191" t="str">
        <f ca="1" t="shared" si="101"/>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8"/>
        <v/>
      </c>
      <c r="T1229" s="232" t="str">
        <f ca="1">IF(B1229="","",IF(ISERROR(MATCH($J1229,SorP!$B$1:$B$6261,0)),"",INDIRECT("'SorP'!$A$"&amp;MATCH($S1229&amp;$J1229,SorP!C:C,0))))</f>
        <v/>
      </c>
      <c r="U1229" s="233"/>
      <c r="V1229" s="234" t="e">
        <f ca="1">IF(C1229="",NA(),MATCH($B1229&amp;$C1229,'Smelter Look-up'!$J:$J,0))</f>
        <v>#N/A</v>
      </c>
      <c r="X1229" s="191">
        <f ca="1" t="shared" si="97"/>
        <v>0</v>
      </c>
      <c r="AB1229" s="235" t="str">
        <f ca="1" t="shared" si="99"/>
        <v/>
      </c>
      <c r="AC1229" s="191" t="str">
        <f ca="1" t="shared" si="100"/>
        <v/>
      </c>
      <c r="AD1229" s="191" t="str">
        <f ca="1" t="shared" si="101"/>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8"/>
        <v/>
      </c>
      <c r="T1230" s="232" t="str">
        <f ca="1">IF(B1230="","",IF(ISERROR(MATCH($J1230,SorP!$B$1:$B$6261,0)),"",INDIRECT("'SorP'!$A$"&amp;MATCH($S1230&amp;$J1230,SorP!C:C,0))))</f>
        <v/>
      </c>
      <c r="U1230" s="233"/>
      <c r="V1230" s="234" t="e">
        <f ca="1">IF(C1230="",NA(),MATCH($B1230&amp;$C1230,'Smelter Look-up'!$J:$J,0))</f>
        <v>#N/A</v>
      </c>
      <c r="X1230" s="191">
        <f ca="1" t="shared" si="97"/>
        <v>0</v>
      </c>
      <c r="AB1230" s="235" t="str">
        <f ca="1" t="shared" si="99"/>
        <v/>
      </c>
      <c r="AC1230" s="191" t="str">
        <f ca="1" t="shared" si="100"/>
        <v/>
      </c>
      <c r="AD1230" s="191" t="str">
        <f ca="1" t="shared" si="101"/>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8"/>
        <v/>
      </c>
      <c r="T1231" s="232" t="str">
        <f ca="1">IF(B1231="","",IF(ISERROR(MATCH($J1231,SorP!$B$1:$B$6261,0)),"",INDIRECT("'SorP'!$A$"&amp;MATCH($S1231&amp;$J1231,SorP!C:C,0))))</f>
        <v/>
      </c>
      <c r="U1231" s="233"/>
      <c r="V1231" s="234" t="e">
        <f ca="1">IF(C1231="",NA(),MATCH($B1231&amp;$C1231,'Smelter Look-up'!$J:$J,0))</f>
        <v>#N/A</v>
      </c>
      <c r="X1231" s="191">
        <f ca="1" t="shared" si="97"/>
        <v>0</v>
      </c>
      <c r="AB1231" s="235" t="str">
        <f ca="1" t="shared" si="99"/>
        <v/>
      </c>
      <c r="AC1231" s="191" t="str">
        <f ca="1" t="shared" si="100"/>
        <v/>
      </c>
      <c r="AD1231" s="191" t="str">
        <f ca="1" t="shared" si="101"/>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8"/>
        <v/>
      </c>
      <c r="T1232" s="232" t="str">
        <f ca="1">IF(B1232="","",IF(ISERROR(MATCH($J1232,SorP!$B$1:$B$6261,0)),"",INDIRECT("'SorP'!$A$"&amp;MATCH($S1232&amp;$J1232,SorP!C:C,0))))</f>
        <v/>
      </c>
      <c r="U1232" s="233"/>
      <c r="V1232" s="234" t="e">
        <f ca="1">IF(C1232="",NA(),MATCH($B1232&amp;$C1232,'Smelter Look-up'!$J:$J,0))</f>
        <v>#N/A</v>
      </c>
      <c r="X1232" s="191">
        <f ca="1" t="shared" si="97"/>
        <v>0</v>
      </c>
      <c r="AB1232" s="235" t="str">
        <f ca="1" t="shared" si="99"/>
        <v/>
      </c>
      <c r="AC1232" s="191" t="str">
        <f ca="1" t="shared" si="100"/>
        <v/>
      </c>
      <c r="AD1232" s="191" t="str">
        <f ca="1" t="shared" si="101"/>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8"/>
        <v/>
      </c>
      <c r="T1233" s="232" t="str">
        <f ca="1">IF(B1233="","",IF(ISERROR(MATCH($J1233,SorP!$B$1:$B$6261,0)),"",INDIRECT("'SorP'!$A$"&amp;MATCH($S1233&amp;$J1233,SorP!C:C,0))))</f>
        <v/>
      </c>
      <c r="U1233" s="233"/>
      <c r="V1233" s="234" t="e">
        <f ca="1">IF(C1233="",NA(),MATCH($B1233&amp;$C1233,'Smelter Look-up'!$J:$J,0))</f>
        <v>#N/A</v>
      </c>
      <c r="X1233" s="191">
        <f ca="1" t="shared" si="97"/>
        <v>0</v>
      </c>
      <c r="AB1233" s="235" t="str">
        <f ca="1" t="shared" si="99"/>
        <v/>
      </c>
      <c r="AC1233" s="191" t="str">
        <f ca="1" t="shared" si="100"/>
        <v/>
      </c>
      <c r="AD1233" s="191" t="str">
        <f ca="1" t="shared" si="101"/>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8"/>
        <v/>
      </c>
      <c r="T1234" s="232" t="str">
        <f ca="1">IF(B1234="","",IF(ISERROR(MATCH($J1234,SorP!$B$1:$B$6261,0)),"",INDIRECT("'SorP'!$A$"&amp;MATCH($S1234&amp;$J1234,SorP!C:C,0))))</f>
        <v/>
      </c>
      <c r="U1234" s="233"/>
      <c r="V1234" s="234" t="e">
        <f ca="1">IF(C1234="",NA(),MATCH($B1234&amp;$C1234,'Smelter Look-up'!$J:$J,0))</f>
        <v>#N/A</v>
      </c>
      <c r="X1234" s="191">
        <f ca="1" t="shared" si="97"/>
        <v>0</v>
      </c>
      <c r="AB1234" s="235" t="str">
        <f ca="1" t="shared" si="99"/>
        <v/>
      </c>
      <c r="AC1234" s="191" t="str">
        <f ca="1" t="shared" si="100"/>
        <v/>
      </c>
      <c r="AD1234" s="191" t="str">
        <f ca="1" t="shared" si="101"/>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8"/>
        <v/>
      </c>
      <c r="T1235" s="232" t="str">
        <f ca="1">IF(B1235="","",IF(ISERROR(MATCH($J1235,SorP!$B$1:$B$6261,0)),"",INDIRECT("'SorP'!$A$"&amp;MATCH($S1235&amp;$J1235,SorP!C:C,0))))</f>
        <v/>
      </c>
      <c r="U1235" s="233"/>
      <c r="V1235" s="234" t="e">
        <f ca="1">IF(C1235="",NA(),MATCH($B1235&amp;$C1235,'Smelter Look-up'!$J:$J,0))</f>
        <v>#N/A</v>
      </c>
      <c r="X1235" s="191">
        <f ca="1" t="shared" si="97"/>
        <v>0</v>
      </c>
      <c r="AB1235" s="235" t="str">
        <f ca="1" t="shared" si="99"/>
        <v/>
      </c>
      <c r="AC1235" s="191" t="str">
        <f ca="1" t="shared" si="100"/>
        <v/>
      </c>
      <c r="AD1235" s="191" t="str">
        <f ca="1" t="shared" si="101"/>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8"/>
        <v/>
      </c>
      <c r="T1236" s="232" t="str">
        <f ca="1">IF(B1236="","",IF(ISERROR(MATCH($J1236,SorP!$B$1:$B$6261,0)),"",INDIRECT("'SorP'!$A$"&amp;MATCH($S1236&amp;$J1236,SorP!C:C,0))))</f>
        <v/>
      </c>
      <c r="U1236" s="233"/>
      <c r="V1236" s="234" t="e">
        <f ca="1">IF(C1236="",NA(),MATCH($B1236&amp;$C1236,'Smelter Look-up'!$J:$J,0))</f>
        <v>#N/A</v>
      </c>
      <c r="X1236" s="191">
        <f ca="1" t="shared" si="97"/>
        <v>0</v>
      </c>
      <c r="AB1236" s="235" t="str">
        <f ca="1" t="shared" si="99"/>
        <v/>
      </c>
      <c r="AC1236" s="191" t="str">
        <f ca="1" t="shared" si="100"/>
        <v/>
      </c>
      <c r="AD1236" s="191" t="str">
        <f ca="1" t="shared" si="101"/>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8"/>
        <v/>
      </c>
      <c r="T1237" s="232" t="str">
        <f ca="1">IF(B1237="","",IF(ISERROR(MATCH($J1237,SorP!$B$1:$B$6261,0)),"",INDIRECT("'SorP'!$A$"&amp;MATCH($S1237&amp;$J1237,SorP!C:C,0))))</f>
        <v/>
      </c>
      <c r="U1237" s="233"/>
      <c r="V1237" s="234" t="e">
        <f ca="1">IF(C1237="",NA(),MATCH($B1237&amp;$C1237,'Smelter Look-up'!$J:$J,0))</f>
        <v>#N/A</v>
      </c>
      <c r="X1237" s="191">
        <f ca="1" t="shared" si="97"/>
        <v>0</v>
      </c>
      <c r="AB1237" s="235" t="str">
        <f ca="1" t="shared" si="99"/>
        <v/>
      </c>
      <c r="AC1237" s="191" t="str">
        <f ca="1" t="shared" si="100"/>
        <v/>
      </c>
      <c r="AD1237" s="191" t="str">
        <f ca="1" t="shared" si="101"/>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8"/>
        <v/>
      </c>
      <c r="T1238" s="232" t="str">
        <f ca="1">IF(B1238="","",IF(ISERROR(MATCH($J1238,SorP!$B$1:$B$6261,0)),"",INDIRECT("'SorP'!$A$"&amp;MATCH($S1238&amp;$J1238,SorP!C:C,0))))</f>
        <v/>
      </c>
      <c r="U1238" s="233"/>
      <c r="V1238" s="234" t="e">
        <f ca="1">IF(C1238="",NA(),MATCH($B1238&amp;$C1238,'Smelter Look-up'!$J:$J,0))</f>
        <v>#N/A</v>
      </c>
      <c r="X1238" s="191">
        <f ca="1" t="shared" si="97"/>
        <v>0</v>
      </c>
      <c r="AB1238" s="235" t="str">
        <f ca="1" t="shared" si="99"/>
        <v/>
      </c>
      <c r="AC1238" s="191" t="str">
        <f ca="1" t="shared" si="100"/>
        <v/>
      </c>
      <c r="AD1238" s="191" t="str">
        <f ca="1" t="shared" si="101"/>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8"/>
        <v/>
      </c>
      <c r="T1239" s="232" t="str">
        <f ca="1">IF(B1239="","",IF(ISERROR(MATCH($J1239,SorP!$B$1:$B$6261,0)),"",INDIRECT("'SorP'!$A$"&amp;MATCH($S1239&amp;$J1239,SorP!C:C,0))))</f>
        <v/>
      </c>
      <c r="U1239" s="233"/>
      <c r="V1239" s="234" t="e">
        <f ca="1">IF(C1239="",NA(),MATCH($B1239&amp;$C1239,'Smelter Look-up'!$J:$J,0))</f>
        <v>#N/A</v>
      </c>
      <c r="X1239" s="191">
        <f ca="1" t="shared" si="97"/>
        <v>0</v>
      </c>
      <c r="AB1239" s="235" t="str">
        <f ca="1" t="shared" si="99"/>
        <v/>
      </c>
      <c r="AC1239" s="191" t="str">
        <f ca="1" t="shared" si="100"/>
        <v/>
      </c>
      <c r="AD1239" s="191" t="str">
        <f ca="1" t="shared" si="101"/>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8"/>
        <v/>
      </c>
      <c r="T1240" s="232" t="str">
        <f ca="1">IF(B1240="","",IF(ISERROR(MATCH($J1240,SorP!$B$1:$B$6261,0)),"",INDIRECT("'SorP'!$A$"&amp;MATCH($S1240&amp;$J1240,SorP!C:C,0))))</f>
        <v/>
      </c>
      <c r="U1240" s="233"/>
      <c r="V1240" s="234" t="e">
        <f ca="1">IF(C1240="",NA(),MATCH($B1240&amp;$C1240,'Smelter Look-up'!$J:$J,0))</f>
        <v>#N/A</v>
      </c>
      <c r="X1240" s="191">
        <f ca="1" t="shared" si="97"/>
        <v>0</v>
      </c>
      <c r="AB1240" s="235" t="str">
        <f ca="1" t="shared" si="99"/>
        <v/>
      </c>
      <c r="AC1240" s="191" t="str">
        <f ca="1" t="shared" si="100"/>
        <v/>
      </c>
      <c r="AD1240" s="191" t="str">
        <f ca="1" t="shared" si="101"/>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8"/>
        <v/>
      </c>
      <c r="T1241" s="232" t="str">
        <f ca="1">IF(B1241="","",IF(ISERROR(MATCH($J1241,SorP!$B$1:$B$6261,0)),"",INDIRECT("'SorP'!$A$"&amp;MATCH($S1241&amp;$J1241,SorP!C:C,0))))</f>
        <v/>
      </c>
      <c r="U1241" s="233"/>
      <c r="V1241" s="234" t="e">
        <f ca="1">IF(C1241="",NA(),MATCH($B1241&amp;$C1241,'Smelter Look-up'!$J:$J,0))</f>
        <v>#N/A</v>
      </c>
      <c r="X1241" s="191">
        <f ca="1" t="shared" si="97"/>
        <v>0</v>
      </c>
      <c r="AB1241" s="235" t="str">
        <f ca="1" t="shared" si="99"/>
        <v/>
      </c>
      <c r="AC1241" s="191" t="str">
        <f ca="1" t="shared" si="100"/>
        <v/>
      </c>
      <c r="AD1241" s="191" t="str">
        <f ca="1" t="shared" si="101"/>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8"/>
        <v/>
      </c>
      <c r="T1242" s="232" t="str">
        <f ca="1">IF(B1242="","",IF(ISERROR(MATCH($J1242,SorP!$B$1:$B$6261,0)),"",INDIRECT("'SorP'!$A$"&amp;MATCH($S1242&amp;$J1242,SorP!C:C,0))))</f>
        <v/>
      </c>
      <c r="U1242" s="233"/>
      <c r="V1242" s="234" t="e">
        <f ca="1">IF(C1242="",NA(),MATCH($B1242&amp;$C1242,'Smelter Look-up'!$J:$J,0))</f>
        <v>#N/A</v>
      </c>
      <c r="X1242" s="191">
        <f ca="1" t="shared" si="97"/>
        <v>0</v>
      </c>
      <c r="AB1242" s="235" t="str">
        <f ca="1" t="shared" si="99"/>
        <v/>
      </c>
      <c r="AC1242" s="191" t="str">
        <f ca="1" t="shared" si="100"/>
        <v/>
      </c>
      <c r="AD1242" s="191" t="str">
        <f ca="1" t="shared" si="101"/>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8"/>
        <v/>
      </c>
      <c r="T1243" s="232" t="str">
        <f ca="1">IF(B1243="","",IF(ISERROR(MATCH($J1243,SorP!$B$1:$B$6261,0)),"",INDIRECT("'SorP'!$A$"&amp;MATCH($S1243&amp;$J1243,SorP!C:C,0))))</f>
        <v/>
      </c>
      <c r="U1243" s="233"/>
      <c r="V1243" s="234" t="e">
        <f ca="1">IF(C1243="",NA(),MATCH($B1243&amp;$C1243,'Smelter Look-up'!$J:$J,0))</f>
        <v>#N/A</v>
      </c>
      <c r="X1243" s="191">
        <f ca="1" t="shared" si="97"/>
        <v>0</v>
      </c>
      <c r="AB1243" s="235" t="str">
        <f ca="1" t="shared" si="99"/>
        <v/>
      </c>
      <c r="AC1243" s="191" t="str">
        <f ca="1" t="shared" si="100"/>
        <v/>
      </c>
      <c r="AD1243" s="191" t="str">
        <f ca="1" t="shared" si="101"/>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8"/>
        <v/>
      </c>
      <c r="T1244" s="232" t="str">
        <f ca="1">IF(B1244="","",IF(ISERROR(MATCH($J1244,SorP!$B$1:$B$6261,0)),"",INDIRECT("'SorP'!$A$"&amp;MATCH($S1244&amp;$J1244,SorP!C:C,0))))</f>
        <v/>
      </c>
      <c r="U1244" s="233"/>
      <c r="V1244" s="234" t="e">
        <f ca="1">IF(C1244="",NA(),MATCH($B1244&amp;$C1244,'Smelter Look-up'!$J:$J,0))</f>
        <v>#N/A</v>
      </c>
      <c r="X1244" s="191">
        <f ca="1" t="shared" si="97"/>
        <v>0</v>
      </c>
      <c r="AB1244" s="235" t="str">
        <f ca="1" t="shared" si="99"/>
        <v/>
      </c>
      <c r="AC1244" s="191" t="str">
        <f ca="1" t="shared" si="100"/>
        <v/>
      </c>
      <c r="AD1244" s="191" t="str">
        <f ca="1" t="shared" si="101"/>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8"/>
        <v/>
      </c>
      <c r="T1245" s="232" t="str">
        <f ca="1">IF(B1245="","",IF(ISERROR(MATCH($J1245,SorP!$B$1:$B$6261,0)),"",INDIRECT("'SorP'!$A$"&amp;MATCH($S1245&amp;$J1245,SorP!C:C,0))))</f>
        <v/>
      </c>
      <c r="U1245" s="233"/>
      <c r="V1245" s="234" t="e">
        <f ca="1">IF(C1245="",NA(),MATCH($B1245&amp;$C1245,'Smelter Look-up'!$J:$J,0))</f>
        <v>#N/A</v>
      </c>
      <c r="X1245" s="191">
        <f ca="1" t="shared" si="97"/>
        <v>0</v>
      </c>
      <c r="AB1245" s="235" t="str">
        <f ca="1" t="shared" si="99"/>
        <v/>
      </c>
      <c r="AC1245" s="191" t="str">
        <f ca="1" t="shared" si="100"/>
        <v/>
      </c>
      <c r="AD1245" s="191" t="str">
        <f ca="1" t="shared" si="101"/>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8"/>
        <v/>
      </c>
      <c r="T1246" s="232" t="str">
        <f ca="1">IF(B1246="","",IF(ISERROR(MATCH($J1246,SorP!$B$1:$B$6261,0)),"",INDIRECT("'SorP'!$A$"&amp;MATCH($S1246&amp;$J1246,SorP!C:C,0))))</f>
        <v/>
      </c>
      <c r="U1246" s="233"/>
      <c r="V1246" s="234" t="e">
        <f ca="1">IF(C1246="",NA(),MATCH($B1246&amp;$C1246,'Smelter Look-up'!$J:$J,0))</f>
        <v>#N/A</v>
      </c>
      <c r="X1246" s="191">
        <f ca="1" t="shared" si="97"/>
        <v>0</v>
      </c>
      <c r="AB1246" s="235" t="str">
        <f ca="1" t="shared" si="99"/>
        <v/>
      </c>
      <c r="AC1246" s="191" t="str">
        <f ca="1" t="shared" si="100"/>
        <v/>
      </c>
      <c r="AD1246" s="191" t="str">
        <f ca="1" t="shared" si="101"/>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8"/>
        <v/>
      </c>
      <c r="T1247" s="232" t="str">
        <f ca="1">IF(B1247="","",IF(ISERROR(MATCH($J1247,SorP!$B$1:$B$6261,0)),"",INDIRECT("'SorP'!$A$"&amp;MATCH($S1247&amp;$J1247,SorP!C:C,0))))</f>
        <v/>
      </c>
      <c r="U1247" s="233"/>
      <c r="V1247" s="234" t="e">
        <f ca="1">IF(C1247="",NA(),MATCH($B1247&amp;$C1247,'Smelter Look-up'!$J:$J,0))</f>
        <v>#N/A</v>
      </c>
      <c r="X1247" s="191">
        <f ca="1" t="shared" si="97"/>
        <v>0</v>
      </c>
      <c r="AB1247" s="235" t="str">
        <f ca="1" t="shared" si="99"/>
        <v/>
      </c>
      <c r="AC1247" s="191" t="str">
        <f ca="1" t="shared" si="100"/>
        <v/>
      </c>
      <c r="AD1247" s="191" t="str">
        <f ca="1" t="shared" si="101"/>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8"/>
        <v/>
      </c>
      <c r="T1248" s="232" t="str">
        <f ca="1">IF(B1248="","",IF(ISERROR(MATCH($J1248,SorP!$B$1:$B$6261,0)),"",INDIRECT("'SorP'!$A$"&amp;MATCH($S1248&amp;$J1248,SorP!C:C,0))))</f>
        <v/>
      </c>
      <c r="U1248" s="233"/>
      <c r="V1248" s="234" t="e">
        <f ca="1">IF(C1248="",NA(),MATCH($B1248&amp;$C1248,'Smelter Look-up'!$J:$J,0))</f>
        <v>#N/A</v>
      </c>
      <c r="X1248" s="191">
        <f ca="1" t="shared" si="97"/>
        <v>0</v>
      </c>
      <c r="AB1248" s="235" t="str">
        <f ca="1" t="shared" si="99"/>
        <v/>
      </c>
      <c r="AC1248" s="191" t="str">
        <f ca="1" t="shared" si="100"/>
        <v/>
      </c>
      <c r="AD1248" s="191" t="str">
        <f ca="1" t="shared" si="101"/>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8"/>
        <v/>
      </c>
      <c r="T1249" s="232" t="str">
        <f ca="1">IF(B1249="","",IF(ISERROR(MATCH($J1249,SorP!$B$1:$B$6261,0)),"",INDIRECT("'SorP'!$A$"&amp;MATCH($S1249&amp;$J1249,SorP!C:C,0))))</f>
        <v/>
      </c>
      <c r="U1249" s="233"/>
      <c r="V1249" s="234" t="e">
        <f ca="1">IF(C1249="",NA(),MATCH($B1249&amp;$C1249,'Smelter Look-up'!$J:$J,0))</f>
        <v>#N/A</v>
      </c>
      <c r="X1249" s="191">
        <f ca="1" t="shared" si="97"/>
        <v>0</v>
      </c>
      <c r="AB1249" s="235" t="str">
        <f ca="1" t="shared" si="99"/>
        <v/>
      </c>
      <c r="AC1249" s="191" t="str">
        <f ca="1" t="shared" si="100"/>
        <v/>
      </c>
      <c r="AD1249" s="191" t="str">
        <f ca="1" t="shared" si="101"/>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8"/>
        <v/>
      </c>
      <c r="T1250" s="232" t="str">
        <f ca="1">IF(B1250="","",IF(ISERROR(MATCH($J1250,SorP!$B$1:$B$6261,0)),"",INDIRECT("'SorP'!$A$"&amp;MATCH($S1250&amp;$J1250,SorP!C:C,0))))</f>
        <v/>
      </c>
      <c r="U1250" s="233"/>
      <c r="V1250" s="234" t="e">
        <f ca="1">IF(C1250="",NA(),MATCH($B1250&amp;$C1250,'Smelter Look-up'!$J:$J,0))</f>
        <v>#N/A</v>
      </c>
      <c r="X1250" s="191">
        <f ca="1" t="shared" si="97"/>
        <v>0</v>
      </c>
      <c r="AB1250" s="235" t="str">
        <f ca="1" t="shared" si="99"/>
        <v/>
      </c>
      <c r="AC1250" s="191" t="str">
        <f ca="1" t="shared" si="100"/>
        <v/>
      </c>
      <c r="AD1250" s="191" t="str">
        <f ca="1" t="shared" si="101"/>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8"/>
        <v/>
      </c>
      <c r="T1251" s="232" t="str">
        <f ca="1">IF(B1251="","",IF(ISERROR(MATCH($J1251,SorP!$B$1:$B$6261,0)),"",INDIRECT("'SorP'!$A$"&amp;MATCH($S1251&amp;$J1251,SorP!C:C,0))))</f>
        <v/>
      </c>
      <c r="U1251" s="233"/>
      <c r="V1251" s="234" t="e">
        <f ca="1">IF(C1251="",NA(),MATCH($B1251&amp;$C1251,'Smelter Look-up'!$J:$J,0))</f>
        <v>#N/A</v>
      </c>
      <c r="X1251" s="191">
        <f ca="1" t="shared" si="97"/>
        <v>0</v>
      </c>
      <c r="AB1251" s="235" t="str">
        <f ca="1" t="shared" si="99"/>
        <v/>
      </c>
      <c r="AC1251" s="191" t="str">
        <f ca="1" t="shared" si="100"/>
        <v/>
      </c>
      <c r="AD1251" s="191" t="str">
        <f ca="1" t="shared" si="101"/>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8"/>
        <v/>
      </c>
      <c r="T1252" s="232" t="str">
        <f ca="1">IF(B1252="","",IF(ISERROR(MATCH($J1252,SorP!$B$1:$B$6261,0)),"",INDIRECT("'SorP'!$A$"&amp;MATCH($S1252&amp;$J1252,SorP!C:C,0))))</f>
        <v/>
      </c>
      <c r="U1252" s="233"/>
      <c r="V1252" s="234" t="e">
        <f ca="1">IF(C1252="",NA(),MATCH($B1252&amp;$C1252,'Smelter Look-up'!$J:$J,0))</f>
        <v>#N/A</v>
      </c>
      <c r="X1252" s="191">
        <f ca="1" t="shared" si="97"/>
        <v>0</v>
      </c>
      <c r="AB1252" s="235" t="str">
        <f ca="1" t="shared" si="99"/>
        <v/>
      </c>
      <c r="AC1252" s="191" t="str">
        <f ca="1" t="shared" si="100"/>
        <v/>
      </c>
      <c r="AD1252" s="191" t="str">
        <f ca="1" t="shared" si="101"/>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8"/>
        <v/>
      </c>
      <c r="T1253" s="232" t="str">
        <f ca="1">IF(B1253="","",IF(ISERROR(MATCH($J1253,SorP!$B$1:$B$6261,0)),"",INDIRECT("'SorP'!$A$"&amp;MATCH($S1253&amp;$J1253,SorP!C:C,0))))</f>
        <v/>
      </c>
      <c r="U1253" s="233"/>
      <c r="V1253" s="234" t="e">
        <f ca="1">IF(C1253="",NA(),MATCH($B1253&amp;$C1253,'Smelter Look-up'!$J:$J,0))</f>
        <v>#N/A</v>
      </c>
      <c r="X1253" s="191">
        <f ca="1" t="shared" si="97"/>
        <v>0</v>
      </c>
      <c r="AB1253" s="235" t="str">
        <f ca="1" t="shared" si="99"/>
        <v/>
      </c>
      <c r="AC1253" s="191" t="str">
        <f ca="1" t="shared" si="100"/>
        <v/>
      </c>
      <c r="AD1253" s="191" t="str">
        <f ca="1" t="shared" si="101"/>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8"/>
        <v/>
      </c>
      <c r="T1254" s="232" t="str">
        <f ca="1">IF(B1254="","",IF(ISERROR(MATCH($J1254,SorP!$B$1:$B$6261,0)),"",INDIRECT("'SorP'!$A$"&amp;MATCH($S1254&amp;$J1254,SorP!C:C,0))))</f>
        <v/>
      </c>
      <c r="U1254" s="233"/>
      <c r="V1254" s="234" t="e">
        <f ca="1">IF(C1254="",NA(),MATCH($B1254&amp;$C1254,'Smelter Look-up'!$J:$J,0))</f>
        <v>#N/A</v>
      </c>
      <c r="X1254" s="191">
        <f ca="1" t="shared" si="97"/>
        <v>0</v>
      </c>
      <c r="AB1254" s="235" t="str">
        <f ca="1" t="shared" si="99"/>
        <v/>
      </c>
      <c r="AC1254" s="191" t="str">
        <f ca="1" t="shared" si="100"/>
        <v/>
      </c>
      <c r="AD1254" s="191" t="str">
        <f ca="1" t="shared" si="101"/>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8"/>
        <v/>
      </c>
      <c r="T1255" s="232" t="str">
        <f ca="1">IF(B1255="","",IF(ISERROR(MATCH($J1255,SorP!$B$1:$B$6261,0)),"",INDIRECT("'SorP'!$A$"&amp;MATCH($S1255&amp;$J1255,SorP!C:C,0))))</f>
        <v/>
      </c>
      <c r="U1255" s="233"/>
      <c r="V1255" s="234" t="e">
        <f ca="1">IF(C1255="",NA(),MATCH($B1255&amp;$C1255,'Smelter Look-up'!$J:$J,0))</f>
        <v>#N/A</v>
      </c>
      <c r="X1255" s="191">
        <f ca="1" t="shared" si="97"/>
        <v>0</v>
      </c>
      <c r="AB1255" s="235" t="str">
        <f ca="1" t="shared" si="99"/>
        <v/>
      </c>
      <c r="AC1255" s="191" t="str">
        <f ca="1" t="shared" si="100"/>
        <v/>
      </c>
      <c r="AD1255" s="191" t="str">
        <f ca="1" t="shared" si="101"/>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8"/>
        <v/>
      </c>
      <c r="T1256" s="232" t="str">
        <f ca="1">IF(B1256="","",IF(ISERROR(MATCH($J1256,SorP!$B$1:$B$6261,0)),"",INDIRECT("'SorP'!$A$"&amp;MATCH($S1256&amp;$J1256,SorP!C:C,0))))</f>
        <v/>
      </c>
      <c r="U1256" s="233"/>
      <c r="V1256" s="234" t="e">
        <f ca="1">IF(C1256="",NA(),MATCH($B1256&amp;$C1256,'Smelter Look-up'!$J:$J,0))</f>
        <v>#N/A</v>
      </c>
      <c r="X1256" s="191">
        <f ca="1" t="shared" si="97"/>
        <v>0</v>
      </c>
      <c r="AB1256" s="235" t="str">
        <f ca="1" t="shared" si="99"/>
        <v/>
      </c>
      <c r="AC1256" s="191" t="str">
        <f ca="1" t="shared" si="100"/>
        <v/>
      </c>
      <c r="AD1256" s="191" t="str">
        <f ca="1" t="shared" si="101"/>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8"/>
        <v/>
      </c>
      <c r="T1257" s="232" t="str">
        <f ca="1">IF(B1257="","",IF(ISERROR(MATCH($J1257,SorP!$B$1:$B$6261,0)),"",INDIRECT("'SorP'!$A$"&amp;MATCH($S1257&amp;$J1257,SorP!C:C,0))))</f>
        <v/>
      </c>
      <c r="U1257" s="233"/>
      <c r="V1257" s="234" t="e">
        <f ca="1">IF(C1257="",NA(),MATCH($B1257&amp;$C1257,'Smelter Look-up'!$J:$J,0))</f>
        <v>#N/A</v>
      </c>
      <c r="X1257" s="191">
        <f ca="1" t="shared" si="97"/>
        <v>0</v>
      </c>
      <c r="AB1257" s="235" t="str">
        <f ca="1" t="shared" si="99"/>
        <v/>
      </c>
      <c r="AC1257" s="191" t="str">
        <f ca="1" t="shared" si="100"/>
        <v/>
      </c>
      <c r="AD1257" s="191" t="str">
        <f ca="1" t="shared" si="101"/>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8"/>
        <v/>
      </c>
      <c r="T1258" s="232" t="str">
        <f ca="1">IF(B1258="","",IF(ISERROR(MATCH($J1258,SorP!$B$1:$B$6261,0)),"",INDIRECT("'SorP'!$A$"&amp;MATCH($S1258&amp;$J1258,SorP!C:C,0))))</f>
        <v/>
      </c>
      <c r="U1258" s="233"/>
      <c r="V1258" s="234" t="e">
        <f ca="1">IF(C1258="",NA(),MATCH($B1258&amp;$C1258,'Smelter Look-up'!$J:$J,0))</f>
        <v>#N/A</v>
      </c>
      <c r="X1258" s="191">
        <f ca="1" t="shared" si="97"/>
        <v>0</v>
      </c>
      <c r="AB1258" s="235" t="str">
        <f ca="1" t="shared" si="99"/>
        <v/>
      </c>
      <c r="AC1258" s="191" t="str">
        <f ca="1" t="shared" si="100"/>
        <v/>
      </c>
      <c r="AD1258" s="191" t="str">
        <f ca="1" t="shared" si="101"/>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8"/>
        <v/>
      </c>
      <c r="T1259" s="232" t="str">
        <f ca="1">IF(B1259="","",IF(ISERROR(MATCH($J1259,SorP!$B$1:$B$6261,0)),"",INDIRECT("'SorP'!$A$"&amp;MATCH($S1259&amp;$J1259,SorP!C:C,0))))</f>
        <v/>
      </c>
      <c r="U1259" s="233"/>
      <c r="V1259" s="234" t="e">
        <f ca="1">IF(C1259="",NA(),MATCH($B1259&amp;$C1259,'Smelter Look-up'!$J:$J,0))</f>
        <v>#N/A</v>
      </c>
      <c r="X1259" s="191">
        <f ca="1" t="shared" si="97"/>
        <v>0</v>
      </c>
      <c r="AB1259" s="235" t="str">
        <f ca="1" t="shared" si="99"/>
        <v/>
      </c>
      <c r="AC1259" s="191" t="str">
        <f ca="1" t="shared" si="100"/>
        <v/>
      </c>
      <c r="AD1259" s="191" t="str">
        <f ca="1" t="shared" si="101"/>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8"/>
        <v/>
      </c>
      <c r="T1260" s="232" t="str">
        <f ca="1">IF(B1260="","",IF(ISERROR(MATCH($J1260,SorP!$B$1:$B$6261,0)),"",INDIRECT("'SorP'!$A$"&amp;MATCH($S1260&amp;$J1260,SorP!C:C,0))))</f>
        <v/>
      </c>
      <c r="U1260" s="233"/>
      <c r="V1260" s="234" t="e">
        <f ca="1">IF(C1260="",NA(),MATCH($B1260&amp;$C1260,'Smelter Look-up'!$J:$J,0))</f>
        <v>#N/A</v>
      </c>
      <c r="X1260" s="191">
        <f ca="1" t="shared" si="97"/>
        <v>0</v>
      </c>
      <c r="AB1260" s="235" t="str">
        <f ca="1" t="shared" si="99"/>
        <v/>
      </c>
      <c r="AC1260" s="191" t="str">
        <f ca="1" t="shared" si="100"/>
        <v/>
      </c>
      <c r="AD1260" s="191" t="str">
        <f ca="1" t="shared" si="101"/>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8"/>
        <v/>
      </c>
      <c r="T1261" s="232" t="str">
        <f ca="1">IF(B1261="","",IF(ISERROR(MATCH($J1261,SorP!$B$1:$B$6261,0)),"",INDIRECT("'SorP'!$A$"&amp;MATCH($S1261&amp;$J1261,SorP!C:C,0))))</f>
        <v/>
      </c>
      <c r="U1261" s="233"/>
      <c r="V1261" s="234" t="e">
        <f ca="1">IF(C1261="",NA(),MATCH($B1261&amp;$C1261,'Smelter Look-up'!$J:$J,0))</f>
        <v>#N/A</v>
      </c>
      <c r="X1261" s="191">
        <f ca="1" t="shared" si="97"/>
        <v>0</v>
      </c>
      <c r="AB1261" s="235" t="str">
        <f ca="1" t="shared" si="99"/>
        <v/>
      </c>
      <c r="AC1261" s="191" t="str">
        <f ca="1" t="shared" si="100"/>
        <v/>
      </c>
      <c r="AD1261" s="191" t="str">
        <f ca="1" t="shared" si="101"/>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8"/>
        <v/>
      </c>
      <c r="T1262" s="232" t="str">
        <f ca="1">IF(B1262="","",IF(ISERROR(MATCH($J1262,SorP!$B$1:$B$6261,0)),"",INDIRECT("'SorP'!$A$"&amp;MATCH($S1262&amp;$J1262,SorP!C:C,0))))</f>
        <v/>
      </c>
      <c r="U1262" s="233"/>
      <c r="V1262" s="234" t="e">
        <f ca="1">IF(C1262="",NA(),MATCH($B1262&amp;$C1262,'Smelter Look-up'!$J:$J,0))</f>
        <v>#N/A</v>
      </c>
      <c r="X1262" s="191">
        <f ca="1" t="shared" si="97"/>
        <v>0</v>
      </c>
      <c r="AB1262" s="235" t="str">
        <f ca="1" t="shared" si="99"/>
        <v/>
      </c>
      <c r="AC1262" s="191" t="str">
        <f ca="1" t="shared" si="100"/>
        <v/>
      </c>
      <c r="AD1262" s="191" t="str">
        <f ca="1" t="shared" si="101"/>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8"/>
        <v/>
      </c>
      <c r="T1263" s="232" t="str">
        <f ca="1">IF(B1263="","",IF(ISERROR(MATCH($J1263,SorP!$B$1:$B$6261,0)),"",INDIRECT("'SorP'!$A$"&amp;MATCH($S1263&amp;$J1263,SorP!C:C,0))))</f>
        <v/>
      </c>
      <c r="U1263" s="233"/>
      <c r="V1263" s="234" t="e">
        <f ca="1">IF(C1263="",NA(),MATCH($B1263&amp;$C1263,'Smelter Look-up'!$J:$J,0))</f>
        <v>#N/A</v>
      </c>
      <c r="X1263" s="191">
        <f ca="1" t="shared" si="97"/>
        <v>0</v>
      </c>
      <c r="AB1263" s="235" t="str">
        <f ca="1" t="shared" si="99"/>
        <v/>
      </c>
      <c r="AC1263" s="191" t="str">
        <f ca="1" t="shared" si="100"/>
        <v/>
      </c>
      <c r="AD1263" s="191" t="str">
        <f ca="1" t="shared" si="101"/>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8"/>
        <v/>
      </c>
      <c r="T1264" s="232" t="str">
        <f ca="1">IF(B1264="","",IF(ISERROR(MATCH($J1264,SorP!$B$1:$B$6261,0)),"",INDIRECT("'SorP'!$A$"&amp;MATCH($S1264&amp;$J1264,SorP!C:C,0))))</f>
        <v/>
      </c>
      <c r="U1264" s="233"/>
      <c r="V1264" s="234" t="e">
        <f ca="1">IF(C1264="",NA(),MATCH($B1264&amp;$C1264,'Smelter Look-up'!$J:$J,0))</f>
        <v>#N/A</v>
      </c>
      <c r="X1264" s="191">
        <f ca="1" t="shared" si="97"/>
        <v>0</v>
      </c>
      <c r="AB1264" s="235" t="str">
        <f ca="1" t="shared" si="99"/>
        <v/>
      </c>
      <c r="AC1264" s="191" t="str">
        <f ca="1" t="shared" si="100"/>
        <v/>
      </c>
      <c r="AD1264" s="191" t="str">
        <f ca="1" t="shared" si="101"/>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8"/>
        <v/>
      </c>
      <c r="T1265" s="232" t="str">
        <f ca="1">IF(B1265="","",IF(ISERROR(MATCH($J1265,SorP!$B$1:$B$6261,0)),"",INDIRECT("'SorP'!$A$"&amp;MATCH($S1265&amp;$J1265,SorP!C:C,0))))</f>
        <v/>
      </c>
      <c r="U1265" s="233"/>
      <c r="V1265" s="234" t="e">
        <f ca="1">IF(C1265="",NA(),MATCH($B1265&amp;$C1265,'Smelter Look-up'!$J:$J,0))</f>
        <v>#N/A</v>
      </c>
      <c r="X1265" s="191">
        <f ca="1" t="shared" si="97"/>
        <v>0</v>
      </c>
      <c r="AB1265" s="235" t="str">
        <f ca="1" t="shared" si="99"/>
        <v/>
      </c>
      <c r="AC1265" s="191" t="str">
        <f ca="1" t="shared" si="100"/>
        <v/>
      </c>
      <c r="AD1265" s="191" t="str">
        <f ca="1" t="shared" si="101"/>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8"/>
        <v/>
      </c>
      <c r="T1266" s="232" t="str">
        <f ca="1">IF(B1266="","",IF(ISERROR(MATCH($J1266,SorP!$B$1:$B$6261,0)),"",INDIRECT("'SorP'!$A$"&amp;MATCH($S1266&amp;$J1266,SorP!C:C,0))))</f>
        <v/>
      </c>
      <c r="U1266" s="233"/>
      <c r="V1266" s="234" t="e">
        <f ca="1">IF(C1266="",NA(),MATCH($B1266&amp;$C1266,'Smelter Look-up'!$J:$J,0))</f>
        <v>#N/A</v>
      </c>
      <c r="X1266" s="191">
        <f ca="1" t="shared" si="97"/>
        <v>0</v>
      </c>
      <c r="AB1266" s="235" t="str">
        <f ca="1" t="shared" si="99"/>
        <v/>
      </c>
      <c r="AC1266" s="191" t="str">
        <f ca="1" t="shared" si="100"/>
        <v/>
      </c>
      <c r="AD1266" s="191" t="str">
        <f ca="1" t="shared" si="101"/>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8"/>
        <v/>
      </c>
      <c r="T1267" s="232" t="str">
        <f ca="1">IF(B1267="","",IF(ISERROR(MATCH($J1267,SorP!$B$1:$B$6261,0)),"",INDIRECT("'SorP'!$A$"&amp;MATCH($S1267&amp;$J1267,SorP!C:C,0))))</f>
        <v/>
      </c>
      <c r="U1267" s="233"/>
      <c r="V1267" s="234" t="e">
        <f ca="1">IF(C1267="",NA(),MATCH($B1267&amp;$C1267,'Smelter Look-up'!$J:$J,0))</f>
        <v>#N/A</v>
      </c>
      <c r="X1267" s="191">
        <f ca="1" t="shared" si="97"/>
        <v>0</v>
      </c>
      <c r="AB1267" s="235" t="str">
        <f ca="1" t="shared" si="99"/>
        <v/>
      </c>
      <c r="AC1267" s="191" t="str">
        <f ca="1" t="shared" si="100"/>
        <v/>
      </c>
      <c r="AD1267" s="191" t="str">
        <f ca="1" t="shared" si="101"/>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8"/>
        <v/>
      </c>
      <c r="T1268" s="232" t="str">
        <f ca="1">IF(B1268="","",IF(ISERROR(MATCH($J1268,SorP!$B$1:$B$6261,0)),"",INDIRECT("'SorP'!$A$"&amp;MATCH($S1268&amp;$J1268,SorP!C:C,0))))</f>
        <v/>
      </c>
      <c r="U1268" s="233"/>
      <c r="V1268" s="234" t="e">
        <f ca="1">IF(C1268="",NA(),MATCH($B1268&amp;$C1268,'Smelter Look-up'!$J:$J,0))</f>
        <v>#N/A</v>
      </c>
      <c r="X1268" s="191">
        <f ca="1" t="shared" si="97"/>
        <v>0</v>
      </c>
      <c r="AB1268" s="235" t="str">
        <f ca="1" t="shared" si="99"/>
        <v/>
      </c>
      <c r="AC1268" s="191" t="str">
        <f ca="1" t="shared" si="100"/>
        <v/>
      </c>
      <c r="AD1268" s="191" t="str">
        <f ca="1" t="shared" si="101"/>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8"/>
        <v/>
      </c>
      <c r="T1269" s="232" t="str">
        <f ca="1">IF(B1269="","",IF(ISERROR(MATCH($J1269,SorP!$B$1:$B$6261,0)),"",INDIRECT("'SorP'!$A$"&amp;MATCH($S1269&amp;$J1269,SorP!C:C,0))))</f>
        <v/>
      </c>
      <c r="U1269" s="233"/>
      <c r="V1269" s="234" t="e">
        <f ca="1">IF(C1269="",NA(),MATCH($B1269&amp;$C1269,'Smelter Look-up'!$J:$J,0))</f>
        <v>#N/A</v>
      </c>
      <c r="X1269" s="191">
        <f ca="1" t="shared" si="97"/>
        <v>0</v>
      </c>
      <c r="AB1269" s="235" t="str">
        <f ca="1" t="shared" si="99"/>
        <v/>
      </c>
      <c r="AC1269" s="191" t="str">
        <f ca="1" t="shared" si="100"/>
        <v/>
      </c>
      <c r="AD1269" s="191" t="str">
        <f ca="1" t="shared" si="101"/>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8"/>
        <v/>
      </c>
      <c r="T1270" s="232" t="str">
        <f ca="1">IF(B1270="","",IF(ISERROR(MATCH($J1270,SorP!$B$1:$B$6261,0)),"",INDIRECT("'SorP'!$A$"&amp;MATCH($S1270&amp;$J1270,SorP!C:C,0))))</f>
        <v/>
      </c>
      <c r="U1270" s="233"/>
      <c r="V1270" s="234" t="e">
        <f ca="1">IF(C1270="",NA(),MATCH($B1270&amp;$C1270,'Smelter Look-up'!$J:$J,0))</f>
        <v>#N/A</v>
      </c>
      <c r="X1270" s="191">
        <f ca="1" t="shared" si="97"/>
        <v>0</v>
      </c>
      <c r="AB1270" s="235" t="str">
        <f ca="1" t="shared" si="99"/>
        <v/>
      </c>
      <c r="AC1270" s="191" t="str">
        <f ca="1" t="shared" si="100"/>
        <v/>
      </c>
      <c r="AD1270" s="191" t="str">
        <f ca="1" t="shared" si="101"/>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8"/>
        <v/>
      </c>
      <c r="T1271" s="232" t="str">
        <f ca="1">IF(B1271="","",IF(ISERROR(MATCH($J1271,SorP!$B$1:$B$6261,0)),"",INDIRECT("'SorP'!$A$"&amp;MATCH($S1271&amp;$J1271,SorP!C:C,0))))</f>
        <v/>
      </c>
      <c r="U1271" s="233"/>
      <c r="V1271" s="234" t="e">
        <f ca="1">IF(C1271="",NA(),MATCH($B1271&amp;$C1271,'Smelter Look-up'!$J:$J,0))</f>
        <v>#N/A</v>
      </c>
      <c r="X1271" s="191">
        <f ca="1" t="shared" si="97"/>
        <v>0</v>
      </c>
      <c r="AB1271" s="235" t="str">
        <f ca="1" t="shared" si="99"/>
        <v/>
      </c>
      <c r="AC1271" s="191" t="str">
        <f ca="1" t="shared" si="100"/>
        <v/>
      </c>
      <c r="AD1271" s="191" t="str">
        <f ca="1" t="shared" si="101"/>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8"/>
        <v/>
      </c>
      <c r="T1272" s="232" t="str">
        <f ca="1">IF(B1272="","",IF(ISERROR(MATCH($J1272,SorP!$B$1:$B$6261,0)),"",INDIRECT("'SorP'!$A$"&amp;MATCH($S1272&amp;$J1272,SorP!C:C,0))))</f>
        <v/>
      </c>
      <c r="U1272" s="233"/>
      <c r="V1272" s="234" t="e">
        <f ca="1">IF(C1272="",NA(),MATCH($B1272&amp;$C1272,'Smelter Look-up'!$J:$J,0))</f>
        <v>#N/A</v>
      </c>
      <c r="X1272" s="191">
        <f ca="1" t="shared" si="97"/>
        <v>0</v>
      </c>
      <c r="AB1272" s="235" t="str">
        <f ca="1" t="shared" si="99"/>
        <v/>
      </c>
      <c r="AC1272" s="191" t="str">
        <f ca="1" t="shared" si="100"/>
        <v/>
      </c>
      <c r="AD1272" s="191" t="str">
        <f ca="1" t="shared" si="101"/>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8"/>
        <v/>
      </c>
      <c r="T1273" s="232" t="str">
        <f ca="1">IF(B1273="","",IF(ISERROR(MATCH($J1273,SorP!$B$1:$B$6261,0)),"",INDIRECT("'SorP'!$A$"&amp;MATCH($S1273&amp;$J1273,SorP!C:C,0))))</f>
        <v/>
      </c>
      <c r="U1273" s="233"/>
      <c r="V1273" s="234" t="e">
        <f ca="1">IF(C1273="",NA(),MATCH($B1273&amp;$C1273,'Smelter Look-up'!$J:$J,0))</f>
        <v>#N/A</v>
      </c>
      <c r="X1273" s="191">
        <f ca="1" t="shared" si="97"/>
        <v>0</v>
      </c>
      <c r="AB1273" s="235" t="str">
        <f ca="1" t="shared" si="99"/>
        <v/>
      </c>
      <c r="AC1273" s="191" t="str">
        <f ca="1" t="shared" si="100"/>
        <v/>
      </c>
      <c r="AD1273" s="191" t="str">
        <f ca="1" t="shared" si="101"/>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8"/>
        <v/>
      </c>
      <c r="T1274" s="232" t="str">
        <f ca="1">IF(B1274="","",IF(ISERROR(MATCH($J1274,SorP!$B$1:$B$6261,0)),"",INDIRECT("'SorP'!$A$"&amp;MATCH($S1274&amp;$J1274,SorP!C:C,0))))</f>
        <v/>
      </c>
      <c r="U1274" s="233"/>
      <c r="V1274" s="234" t="e">
        <f ca="1">IF(C1274="",NA(),MATCH($B1274&amp;$C1274,'Smelter Look-up'!$J:$J,0))</f>
        <v>#N/A</v>
      </c>
      <c r="X1274" s="191">
        <f ca="1" t="shared" si="97"/>
        <v>0</v>
      </c>
      <c r="AB1274" s="235" t="str">
        <f ca="1" t="shared" si="99"/>
        <v/>
      </c>
      <c r="AC1274" s="191" t="str">
        <f ca="1" t="shared" si="100"/>
        <v/>
      </c>
      <c r="AD1274" s="191" t="str">
        <f ca="1" t="shared" si="101"/>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8"/>
        <v/>
      </c>
      <c r="T1275" s="232" t="str">
        <f ca="1">IF(B1275="","",IF(ISERROR(MATCH($J1275,SorP!$B$1:$B$6261,0)),"",INDIRECT("'SorP'!$A$"&amp;MATCH($S1275&amp;$J1275,SorP!C:C,0))))</f>
        <v/>
      </c>
      <c r="U1275" s="233"/>
      <c r="V1275" s="234" t="e">
        <f ca="1">IF(C1275="",NA(),MATCH($B1275&amp;$C1275,'Smelter Look-up'!$J:$J,0))</f>
        <v>#N/A</v>
      </c>
      <c r="X1275" s="191">
        <f ca="1" t="shared" si="97"/>
        <v>0</v>
      </c>
      <c r="AB1275" s="235" t="str">
        <f ca="1" t="shared" si="99"/>
        <v/>
      </c>
      <c r="AC1275" s="191" t="str">
        <f ca="1" t="shared" si="100"/>
        <v/>
      </c>
      <c r="AD1275" s="191" t="str">
        <f ca="1" t="shared" si="101"/>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si="98"/>
        <v/>
      </c>
      <c r="T1276" s="232" t="str">
        <f ca="1">IF(B1276="","",IF(ISERROR(MATCH($J1276,SorP!$B$1:$B$6261,0)),"",INDIRECT("'SorP'!$A$"&amp;MATCH($S1276&amp;$J1276,SorP!C:C,0))))</f>
        <v/>
      </c>
      <c r="U1276" s="233"/>
      <c r="V1276" s="234" t="e">
        <f ca="1">IF(C1276="",NA(),MATCH($B1276&amp;$C1276,'Smelter Look-up'!$J:$J,0))</f>
        <v>#N/A</v>
      </c>
      <c r="X1276" s="191">
        <f ca="1" t="shared" si="97"/>
        <v>0</v>
      </c>
      <c r="AB1276" s="235" t="str">
        <f ca="1" t="shared" si="99"/>
        <v/>
      </c>
      <c r="AC1276" s="191" t="str">
        <f ca="1" t="shared" si="100"/>
        <v/>
      </c>
      <c r="AD1276" s="191" t="str">
        <f ca="1" t="shared" si="101"/>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98"/>
        <v/>
      </c>
      <c r="T1277" s="232" t="str">
        <f ca="1">IF(B1277="","",IF(ISERROR(MATCH($J1277,SorP!$B$1:$B$6261,0)),"",INDIRECT("'SorP'!$A$"&amp;MATCH($S1277&amp;$J1277,SorP!C:C,0))))</f>
        <v/>
      </c>
      <c r="U1277" s="233"/>
      <c r="V1277" s="234" t="e">
        <f ca="1">IF(C1277="",NA(),MATCH($B1277&amp;$C1277,'Smelter Look-up'!$J:$J,0))</f>
        <v>#N/A</v>
      </c>
      <c r="X1277" s="191">
        <f ca="1" t="shared" ref="X1277:X1340" si="102">IF(AND(C1277="Smelter not listed",OR(LEN(D1277)=0,LEN(E1277)=0)),1,0)</f>
        <v>0</v>
      </c>
      <c r="AB1277" s="235" t="str">
        <f ca="1" t="shared" si="99"/>
        <v/>
      </c>
      <c r="AC1277" s="191" t="str">
        <f ca="1" t="shared" si="100"/>
        <v/>
      </c>
      <c r="AD1277" s="191" t="str">
        <f ca="1" t="shared" si="101"/>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ref="S1278:S1341" si="103">IF(B1278="","",IF(ISERROR(MATCH($E1278,CL,0)),"Unknown",INDIRECT("'C'!$A$"&amp;MATCH($E1278,CL,0)+1)))</f>
        <v/>
      </c>
      <c r="T1278" s="232" t="str">
        <f ca="1">IF(B1278="","",IF(ISERROR(MATCH($J1278,SorP!$B$1:$B$6261,0)),"",INDIRECT("'SorP'!$A$"&amp;MATCH($S1278&amp;$J1278,SorP!C:C,0))))</f>
        <v/>
      </c>
      <c r="U1278" s="233"/>
      <c r="V1278" s="234" t="e">
        <f ca="1">IF(C1278="",NA(),MATCH($B1278&amp;$C1278,'Smelter Look-up'!$J:$J,0))</f>
        <v>#N/A</v>
      </c>
      <c r="X1278" s="191">
        <f ca="1" t="shared" si="102"/>
        <v>0</v>
      </c>
      <c r="AB1278" s="235" t="str">
        <f ca="1" t="shared" si="99"/>
        <v/>
      </c>
      <c r="AC1278" s="191" t="str">
        <f ca="1" t="shared" si="100"/>
        <v/>
      </c>
      <c r="AD1278" s="191" t="str">
        <f ca="1" t="shared" si="101"/>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3"/>
        <v/>
      </c>
      <c r="T1279" s="232" t="str">
        <f ca="1">IF(B1279="","",IF(ISERROR(MATCH($J1279,SorP!$B$1:$B$6261,0)),"",INDIRECT("'SorP'!$A$"&amp;MATCH($S1279&amp;$J1279,SorP!C:C,0))))</f>
        <v/>
      </c>
      <c r="U1279" s="233"/>
      <c r="V1279" s="234" t="e">
        <f ca="1">IF(C1279="",NA(),MATCH($B1279&amp;$C1279,'Smelter Look-up'!$J:$J,0))</f>
        <v>#N/A</v>
      </c>
      <c r="X1279" s="191">
        <f ca="1" t="shared" si="102"/>
        <v>0</v>
      </c>
      <c r="AB1279" s="235" t="str">
        <f ca="1" t="shared" si="99"/>
        <v/>
      </c>
      <c r="AC1279" s="191" t="str">
        <f ca="1" t="shared" si="100"/>
        <v/>
      </c>
      <c r="AD1279" s="191" t="str">
        <f ca="1" t="shared" si="101"/>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3"/>
        <v/>
      </c>
      <c r="T1280" s="232" t="str">
        <f ca="1">IF(B1280="","",IF(ISERROR(MATCH($J1280,SorP!$B$1:$B$6261,0)),"",INDIRECT("'SorP'!$A$"&amp;MATCH($S1280&amp;$J1280,SorP!C:C,0))))</f>
        <v/>
      </c>
      <c r="U1280" s="233"/>
      <c r="V1280" s="234" t="e">
        <f ca="1">IF(C1280="",NA(),MATCH($B1280&amp;$C1280,'Smelter Look-up'!$J:$J,0))</f>
        <v>#N/A</v>
      </c>
      <c r="X1280" s="191">
        <f ca="1" t="shared" si="102"/>
        <v>0</v>
      </c>
      <c r="AB1280" s="235" t="str">
        <f ca="1" t="shared" si="99"/>
        <v/>
      </c>
      <c r="AC1280" s="191" t="str">
        <f ca="1" t="shared" si="100"/>
        <v/>
      </c>
      <c r="AD1280" s="191" t="str">
        <f ca="1" t="shared" si="101"/>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3"/>
        <v/>
      </c>
      <c r="T1281" s="232" t="str">
        <f ca="1">IF(B1281="","",IF(ISERROR(MATCH($J1281,SorP!$B$1:$B$6261,0)),"",INDIRECT("'SorP'!$A$"&amp;MATCH($S1281&amp;$J1281,SorP!C:C,0))))</f>
        <v/>
      </c>
      <c r="U1281" s="233"/>
      <c r="V1281" s="234" t="e">
        <f ca="1">IF(C1281="",NA(),MATCH($B1281&amp;$C1281,'Smelter Look-up'!$J:$J,0))</f>
        <v>#N/A</v>
      </c>
      <c r="X1281" s="191">
        <f ca="1" t="shared" si="102"/>
        <v>0</v>
      </c>
      <c r="AB1281" s="235" t="str">
        <f ca="1" t="shared" si="99"/>
        <v/>
      </c>
      <c r="AC1281" s="191" t="str">
        <f ca="1" t="shared" si="100"/>
        <v/>
      </c>
      <c r="AD1281" s="191" t="str">
        <f ca="1" t="shared" si="101"/>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3"/>
        <v/>
      </c>
      <c r="T1282" s="232" t="str">
        <f ca="1">IF(B1282="","",IF(ISERROR(MATCH($J1282,SorP!$B$1:$B$6261,0)),"",INDIRECT("'SorP'!$A$"&amp;MATCH($S1282&amp;$J1282,SorP!C:C,0))))</f>
        <v/>
      </c>
      <c r="U1282" s="233"/>
      <c r="V1282" s="234" t="e">
        <f ca="1">IF(C1282="",NA(),MATCH($B1282&amp;$C1282,'Smelter Look-up'!$J:$J,0))</f>
        <v>#N/A</v>
      </c>
      <c r="X1282" s="191">
        <f ca="1" t="shared" si="102"/>
        <v>0</v>
      </c>
      <c r="AB1282" s="235" t="str">
        <f ca="1" t="shared" si="99"/>
        <v/>
      </c>
      <c r="AC1282" s="191" t="str">
        <f ca="1" t="shared" si="100"/>
        <v/>
      </c>
      <c r="AD1282" s="191" t="str">
        <f ca="1" t="shared" si="101"/>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3"/>
        <v/>
      </c>
      <c r="T1283" s="232" t="str">
        <f ca="1">IF(B1283="","",IF(ISERROR(MATCH($J1283,SorP!$B$1:$B$6261,0)),"",INDIRECT("'SorP'!$A$"&amp;MATCH($S1283&amp;$J1283,SorP!C:C,0))))</f>
        <v/>
      </c>
      <c r="U1283" s="233"/>
      <c r="V1283" s="234" t="e">
        <f ca="1">IF(C1283="",NA(),MATCH($B1283&amp;$C1283,'Smelter Look-up'!$J:$J,0))</f>
        <v>#N/A</v>
      </c>
      <c r="X1283" s="191">
        <f ca="1" t="shared" si="102"/>
        <v>0</v>
      </c>
      <c r="AB1283" s="235" t="str">
        <f ca="1" t="shared" si="99"/>
        <v/>
      </c>
      <c r="AC1283" s="191" t="str">
        <f ca="1" t="shared" si="100"/>
        <v/>
      </c>
      <c r="AD1283" s="191" t="str">
        <f ca="1" t="shared" si="101"/>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3"/>
        <v/>
      </c>
      <c r="T1284" s="232" t="str">
        <f ca="1">IF(B1284="","",IF(ISERROR(MATCH($J1284,SorP!$B$1:$B$6261,0)),"",INDIRECT("'SorP'!$A$"&amp;MATCH($S1284&amp;$J1284,SorP!C:C,0))))</f>
        <v/>
      </c>
      <c r="U1284" s="233"/>
      <c r="V1284" s="234" t="e">
        <f ca="1">IF(C1284="",NA(),MATCH($B1284&amp;$C1284,'Smelter Look-up'!$J:$J,0))</f>
        <v>#N/A</v>
      </c>
      <c r="X1284" s="191">
        <f ca="1" t="shared" si="102"/>
        <v>0</v>
      </c>
      <c r="AB1284" s="235" t="str">
        <f ca="1" t="shared" ref="AB1284:AB1347" si="104">IF(C1284="","",B1284)</f>
        <v/>
      </c>
      <c r="AC1284" s="191" t="str">
        <f ca="1" t="shared" ref="AC1284:AC1347" si="105">B1284</f>
        <v/>
      </c>
      <c r="AD1284" s="191" t="str">
        <f ca="1" t="shared" ref="AD1284:AD1347" si="106">IF(C1284="Smelter not listed",D1284,C1284)</f>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3"/>
        <v/>
      </c>
      <c r="T1285" s="232" t="str">
        <f ca="1">IF(B1285="","",IF(ISERROR(MATCH($J1285,SorP!$B$1:$B$6261,0)),"",INDIRECT("'SorP'!$A$"&amp;MATCH($S1285&amp;$J1285,SorP!C:C,0))))</f>
        <v/>
      </c>
      <c r="U1285" s="233"/>
      <c r="V1285" s="234" t="e">
        <f ca="1">IF(C1285="",NA(),MATCH($B1285&amp;$C1285,'Smelter Look-up'!$J:$J,0))</f>
        <v>#N/A</v>
      </c>
      <c r="X1285" s="191">
        <f ca="1" t="shared" si="102"/>
        <v>0</v>
      </c>
      <c r="AB1285" s="235" t="str">
        <f ca="1" t="shared" si="104"/>
        <v/>
      </c>
      <c r="AC1285" s="191" t="str">
        <f ca="1" t="shared" si="105"/>
        <v/>
      </c>
      <c r="AD1285" s="191" t="str">
        <f ca="1" t="shared" si="106"/>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3"/>
        <v/>
      </c>
      <c r="T1286" s="232" t="str">
        <f ca="1">IF(B1286="","",IF(ISERROR(MATCH($J1286,SorP!$B$1:$B$6261,0)),"",INDIRECT("'SorP'!$A$"&amp;MATCH($S1286&amp;$J1286,SorP!C:C,0))))</f>
        <v/>
      </c>
      <c r="U1286" s="233"/>
      <c r="V1286" s="234" t="e">
        <f ca="1">IF(C1286="",NA(),MATCH($B1286&amp;$C1286,'Smelter Look-up'!$J:$J,0))</f>
        <v>#N/A</v>
      </c>
      <c r="X1286" s="191">
        <f ca="1" t="shared" si="102"/>
        <v>0</v>
      </c>
      <c r="AB1286" s="235" t="str">
        <f ca="1" t="shared" si="104"/>
        <v/>
      </c>
      <c r="AC1286" s="191" t="str">
        <f ca="1" t="shared" si="105"/>
        <v/>
      </c>
      <c r="AD1286" s="191" t="str">
        <f ca="1" t="shared" si="106"/>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3"/>
        <v/>
      </c>
      <c r="T1287" s="232" t="str">
        <f ca="1">IF(B1287="","",IF(ISERROR(MATCH($J1287,SorP!$B$1:$B$6261,0)),"",INDIRECT("'SorP'!$A$"&amp;MATCH($S1287&amp;$J1287,SorP!C:C,0))))</f>
        <v/>
      </c>
      <c r="U1287" s="233"/>
      <c r="V1287" s="234" t="e">
        <f ca="1">IF(C1287="",NA(),MATCH($B1287&amp;$C1287,'Smelter Look-up'!$J:$J,0))</f>
        <v>#N/A</v>
      </c>
      <c r="X1287" s="191">
        <f ca="1" t="shared" si="102"/>
        <v>0</v>
      </c>
      <c r="AB1287" s="235" t="str">
        <f ca="1" t="shared" si="104"/>
        <v/>
      </c>
      <c r="AC1287" s="191" t="str">
        <f ca="1" t="shared" si="105"/>
        <v/>
      </c>
      <c r="AD1287" s="191" t="str">
        <f ca="1" t="shared" si="106"/>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3"/>
        <v/>
      </c>
      <c r="T1288" s="232" t="str">
        <f ca="1">IF(B1288="","",IF(ISERROR(MATCH($J1288,SorP!$B$1:$B$6261,0)),"",INDIRECT("'SorP'!$A$"&amp;MATCH($S1288&amp;$J1288,SorP!C:C,0))))</f>
        <v/>
      </c>
      <c r="U1288" s="233"/>
      <c r="V1288" s="234" t="e">
        <f ca="1">IF(C1288="",NA(),MATCH($B1288&amp;$C1288,'Smelter Look-up'!$J:$J,0))</f>
        <v>#N/A</v>
      </c>
      <c r="X1288" s="191">
        <f ca="1" t="shared" si="102"/>
        <v>0</v>
      </c>
      <c r="AB1288" s="235" t="str">
        <f ca="1" t="shared" si="104"/>
        <v/>
      </c>
      <c r="AC1288" s="191" t="str">
        <f ca="1" t="shared" si="105"/>
        <v/>
      </c>
      <c r="AD1288" s="191" t="str">
        <f ca="1" t="shared" si="106"/>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3"/>
        <v/>
      </c>
      <c r="T1289" s="232" t="str">
        <f ca="1">IF(B1289="","",IF(ISERROR(MATCH($J1289,SorP!$B$1:$B$6261,0)),"",INDIRECT("'SorP'!$A$"&amp;MATCH($S1289&amp;$J1289,SorP!C:C,0))))</f>
        <v/>
      </c>
      <c r="U1289" s="233"/>
      <c r="V1289" s="234" t="e">
        <f ca="1">IF(C1289="",NA(),MATCH($B1289&amp;$C1289,'Smelter Look-up'!$J:$J,0))</f>
        <v>#N/A</v>
      </c>
      <c r="X1289" s="191">
        <f ca="1" t="shared" si="102"/>
        <v>0</v>
      </c>
      <c r="AB1289" s="235" t="str">
        <f ca="1" t="shared" si="104"/>
        <v/>
      </c>
      <c r="AC1289" s="191" t="str">
        <f ca="1" t="shared" si="105"/>
        <v/>
      </c>
      <c r="AD1289" s="191" t="str">
        <f ca="1" t="shared" si="106"/>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3"/>
        <v/>
      </c>
      <c r="T1290" s="232" t="str">
        <f ca="1">IF(B1290="","",IF(ISERROR(MATCH($J1290,SorP!$B$1:$B$6261,0)),"",INDIRECT("'SorP'!$A$"&amp;MATCH($S1290&amp;$J1290,SorP!C:C,0))))</f>
        <v/>
      </c>
      <c r="U1290" s="233"/>
      <c r="V1290" s="234" t="e">
        <f ca="1">IF(C1290="",NA(),MATCH($B1290&amp;$C1290,'Smelter Look-up'!$J:$J,0))</f>
        <v>#N/A</v>
      </c>
      <c r="X1290" s="191">
        <f ca="1" t="shared" si="102"/>
        <v>0</v>
      </c>
      <c r="AB1290" s="235" t="str">
        <f ca="1" t="shared" si="104"/>
        <v/>
      </c>
      <c r="AC1290" s="191" t="str">
        <f ca="1" t="shared" si="105"/>
        <v/>
      </c>
      <c r="AD1290" s="191" t="str">
        <f ca="1" t="shared" si="106"/>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3"/>
        <v/>
      </c>
      <c r="T1291" s="232" t="str">
        <f ca="1">IF(B1291="","",IF(ISERROR(MATCH($J1291,SorP!$B$1:$B$6261,0)),"",INDIRECT("'SorP'!$A$"&amp;MATCH($S1291&amp;$J1291,SorP!C:C,0))))</f>
        <v/>
      </c>
      <c r="U1291" s="233"/>
      <c r="V1291" s="234" t="e">
        <f ca="1">IF(C1291="",NA(),MATCH($B1291&amp;$C1291,'Smelter Look-up'!$J:$J,0))</f>
        <v>#N/A</v>
      </c>
      <c r="X1291" s="191">
        <f ca="1" t="shared" si="102"/>
        <v>0</v>
      </c>
      <c r="AB1291" s="235" t="str">
        <f ca="1" t="shared" si="104"/>
        <v/>
      </c>
      <c r="AC1291" s="191" t="str">
        <f ca="1" t="shared" si="105"/>
        <v/>
      </c>
      <c r="AD1291" s="191" t="str">
        <f ca="1" t="shared" si="106"/>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3"/>
        <v/>
      </c>
      <c r="T1292" s="232" t="str">
        <f ca="1">IF(B1292="","",IF(ISERROR(MATCH($J1292,SorP!$B$1:$B$6261,0)),"",INDIRECT("'SorP'!$A$"&amp;MATCH($S1292&amp;$J1292,SorP!C:C,0))))</f>
        <v/>
      </c>
      <c r="U1292" s="233"/>
      <c r="V1292" s="234" t="e">
        <f ca="1">IF(C1292="",NA(),MATCH($B1292&amp;$C1292,'Smelter Look-up'!$J:$J,0))</f>
        <v>#N/A</v>
      </c>
      <c r="X1292" s="191">
        <f ca="1" t="shared" si="102"/>
        <v>0</v>
      </c>
      <c r="AB1292" s="235" t="str">
        <f ca="1" t="shared" si="104"/>
        <v/>
      </c>
      <c r="AC1292" s="191" t="str">
        <f ca="1" t="shared" si="105"/>
        <v/>
      </c>
      <c r="AD1292" s="191" t="str">
        <f ca="1" t="shared" si="106"/>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3"/>
        <v/>
      </c>
      <c r="T1293" s="232" t="str">
        <f ca="1">IF(B1293="","",IF(ISERROR(MATCH($J1293,SorP!$B$1:$B$6261,0)),"",INDIRECT("'SorP'!$A$"&amp;MATCH($S1293&amp;$J1293,SorP!C:C,0))))</f>
        <v/>
      </c>
      <c r="U1293" s="233"/>
      <c r="V1293" s="234" t="e">
        <f ca="1">IF(C1293="",NA(),MATCH($B1293&amp;$C1293,'Smelter Look-up'!$J:$J,0))</f>
        <v>#N/A</v>
      </c>
      <c r="X1293" s="191">
        <f ca="1" t="shared" si="102"/>
        <v>0</v>
      </c>
      <c r="AB1293" s="235" t="str">
        <f ca="1" t="shared" si="104"/>
        <v/>
      </c>
      <c r="AC1293" s="191" t="str">
        <f ca="1" t="shared" si="105"/>
        <v/>
      </c>
      <c r="AD1293" s="191" t="str">
        <f ca="1" t="shared" si="106"/>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3"/>
        <v/>
      </c>
      <c r="T1294" s="232" t="str">
        <f ca="1">IF(B1294="","",IF(ISERROR(MATCH($J1294,SorP!$B$1:$B$6261,0)),"",INDIRECT("'SorP'!$A$"&amp;MATCH($S1294&amp;$J1294,SorP!C:C,0))))</f>
        <v/>
      </c>
      <c r="U1294" s="233"/>
      <c r="V1294" s="234" t="e">
        <f ca="1">IF(C1294="",NA(),MATCH($B1294&amp;$C1294,'Smelter Look-up'!$J:$J,0))</f>
        <v>#N/A</v>
      </c>
      <c r="X1294" s="191">
        <f ca="1" t="shared" si="102"/>
        <v>0</v>
      </c>
      <c r="AB1294" s="235" t="str">
        <f ca="1" t="shared" si="104"/>
        <v/>
      </c>
      <c r="AC1294" s="191" t="str">
        <f ca="1" t="shared" si="105"/>
        <v/>
      </c>
      <c r="AD1294" s="191" t="str">
        <f ca="1" t="shared" si="106"/>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3"/>
        <v/>
      </c>
      <c r="T1295" s="232" t="str">
        <f ca="1">IF(B1295="","",IF(ISERROR(MATCH($J1295,SorP!$B$1:$B$6261,0)),"",INDIRECT("'SorP'!$A$"&amp;MATCH($S1295&amp;$J1295,SorP!C:C,0))))</f>
        <v/>
      </c>
      <c r="U1295" s="233"/>
      <c r="V1295" s="234" t="e">
        <f ca="1">IF(C1295="",NA(),MATCH($B1295&amp;$C1295,'Smelter Look-up'!$J:$J,0))</f>
        <v>#N/A</v>
      </c>
      <c r="X1295" s="191">
        <f ca="1" t="shared" si="102"/>
        <v>0</v>
      </c>
      <c r="AB1295" s="235" t="str">
        <f ca="1" t="shared" si="104"/>
        <v/>
      </c>
      <c r="AC1295" s="191" t="str">
        <f ca="1" t="shared" si="105"/>
        <v/>
      </c>
      <c r="AD1295" s="191" t="str">
        <f ca="1" t="shared" si="106"/>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3"/>
        <v/>
      </c>
      <c r="T1296" s="232" t="str">
        <f ca="1">IF(B1296="","",IF(ISERROR(MATCH($J1296,SorP!$B$1:$B$6261,0)),"",INDIRECT("'SorP'!$A$"&amp;MATCH($S1296&amp;$J1296,SorP!C:C,0))))</f>
        <v/>
      </c>
      <c r="U1296" s="233"/>
      <c r="V1296" s="234" t="e">
        <f ca="1">IF(C1296="",NA(),MATCH($B1296&amp;$C1296,'Smelter Look-up'!$J:$J,0))</f>
        <v>#N/A</v>
      </c>
      <c r="X1296" s="191">
        <f ca="1" t="shared" si="102"/>
        <v>0</v>
      </c>
      <c r="AB1296" s="235" t="str">
        <f ca="1" t="shared" si="104"/>
        <v/>
      </c>
      <c r="AC1296" s="191" t="str">
        <f ca="1" t="shared" si="105"/>
        <v/>
      </c>
      <c r="AD1296" s="191" t="str">
        <f ca="1" t="shared" si="106"/>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3"/>
        <v/>
      </c>
      <c r="T1297" s="232" t="str">
        <f ca="1">IF(B1297="","",IF(ISERROR(MATCH($J1297,SorP!$B$1:$B$6261,0)),"",INDIRECT("'SorP'!$A$"&amp;MATCH($S1297&amp;$J1297,SorP!C:C,0))))</f>
        <v/>
      </c>
      <c r="U1297" s="233"/>
      <c r="V1297" s="234" t="e">
        <f ca="1">IF(C1297="",NA(),MATCH($B1297&amp;$C1297,'Smelter Look-up'!$J:$J,0))</f>
        <v>#N/A</v>
      </c>
      <c r="X1297" s="191">
        <f ca="1" t="shared" si="102"/>
        <v>0</v>
      </c>
      <c r="AB1297" s="235" t="str">
        <f ca="1" t="shared" si="104"/>
        <v/>
      </c>
      <c r="AC1297" s="191" t="str">
        <f ca="1" t="shared" si="105"/>
        <v/>
      </c>
      <c r="AD1297" s="191" t="str">
        <f ca="1" t="shared" si="106"/>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3"/>
        <v/>
      </c>
      <c r="T1298" s="232" t="str">
        <f ca="1">IF(B1298="","",IF(ISERROR(MATCH($J1298,SorP!$B$1:$B$6261,0)),"",INDIRECT("'SorP'!$A$"&amp;MATCH($S1298&amp;$J1298,SorP!C:C,0))))</f>
        <v/>
      </c>
      <c r="U1298" s="233"/>
      <c r="V1298" s="234" t="e">
        <f ca="1">IF(C1298="",NA(),MATCH($B1298&amp;$C1298,'Smelter Look-up'!$J:$J,0))</f>
        <v>#N/A</v>
      </c>
      <c r="X1298" s="191">
        <f ca="1" t="shared" si="102"/>
        <v>0</v>
      </c>
      <c r="AB1298" s="235" t="str">
        <f ca="1" t="shared" si="104"/>
        <v/>
      </c>
      <c r="AC1298" s="191" t="str">
        <f ca="1" t="shared" si="105"/>
        <v/>
      </c>
      <c r="AD1298" s="191" t="str">
        <f ca="1" t="shared" si="106"/>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3"/>
        <v/>
      </c>
      <c r="T1299" s="232" t="str">
        <f ca="1">IF(B1299="","",IF(ISERROR(MATCH($J1299,SorP!$B$1:$B$6261,0)),"",INDIRECT("'SorP'!$A$"&amp;MATCH($S1299&amp;$J1299,SorP!C:C,0))))</f>
        <v/>
      </c>
      <c r="U1299" s="233"/>
      <c r="V1299" s="234" t="e">
        <f ca="1">IF(C1299="",NA(),MATCH($B1299&amp;$C1299,'Smelter Look-up'!$J:$J,0))</f>
        <v>#N/A</v>
      </c>
      <c r="X1299" s="191">
        <f ca="1" t="shared" si="102"/>
        <v>0</v>
      </c>
      <c r="AB1299" s="235" t="str">
        <f ca="1" t="shared" si="104"/>
        <v/>
      </c>
      <c r="AC1299" s="191" t="str">
        <f ca="1" t="shared" si="105"/>
        <v/>
      </c>
      <c r="AD1299" s="191" t="str">
        <f ca="1" t="shared" si="106"/>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3"/>
        <v/>
      </c>
      <c r="T1300" s="232" t="str">
        <f ca="1">IF(B1300="","",IF(ISERROR(MATCH($J1300,SorP!$B$1:$B$6261,0)),"",INDIRECT("'SorP'!$A$"&amp;MATCH($S1300&amp;$J1300,SorP!C:C,0))))</f>
        <v/>
      </c>
      <c r="U1300" s="233"/>
      <c r="V1300" s="234" t="e">
        <f ca="1">IF(C1300="",NA(),MATCH($B1300&amp;$C1300,'Smelter Look-up'!$J:$J,0))</f>
        <v>#N/A</v>
      </c>
      <c r="X1300" s="191">
        <f ca="1" t="shared" si="102"/>
        <v>0</v>
      </c>
      <c r="AB1300" s="235" t="str">
        <f ca="1" t="shared" si="104"/>
        <v/>
      </c>
      <c r="AC1300" s="191" t="str">
        <f ca="1" t="shared" si="105"/>
        <v/>
      </c>
      <c r="AD1300" s="191" t="str">
        <f ca="1" t="shared" si="106"/>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3"/>
        <v/>
      </c>
      <c r="T1301" s="232" t="str">
        <f ca="1">IF(B1301="","",IF(ISERROR(MATCH($J1301,SorP!$B$1:$B$6261,0)),"",INDIRECT("'SorP'!$A$"&amp;MATCH($S1301&amp;$J1301,SorP!C:C,0))))</f>
        <v/>
      </c>
      <c r="U1301" s="233"/>
      <c r="V1301" s="234" t="e">
        <f ca="1">IF(C1301="",NA(),MATCH($B1301&amp;$C1301,'Smelter Look-up'!$J:$J,0))</f>
        <v>#N/A</v>
      </c>
      <c r="X1301" s="191">
        <f ca="1" t="shared" si="102"/>
        <v>0</v>
      </c>
      <c r="AB1301" s="235" t="str">
        <f ca="1" t="shared" si="104"/>
        <v/>
      </c>
      <c r="AC1301" s="191" t="str">
        <f ca="1" t="shared" si="105"/>
        <v/>
      </c>
      <c r="AD1301" s="191" t="str">
        <f ca="1" t="shared" si="106"/>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3"/>
        <v/>
      </c>
      <c r="T1302" s="232" t="str">
        <f ca="1">IF(B1302="","",IF(ISERROR(MATCH($J1302,SorP!$B$1:$B$6261,0)),"",INDIRECT("'SorP'!$A$"&amp;MATCH($S1302&amp;$J1302,SorP!C:C,0))))</f>
        <v/>
      </c>
      <c r="U1302" s="233"/>
      <c r="V1302" s="234" t="e">
        <f ca="1">IF(C1302="",NA(),MATCH($B1302&amp;$C1302,'Smelter Look-up'!$J:$J,0))</f>
        <v>#N/A</v>
      </c>
      <c r="X1302" s="191">
        <f ca="1" t="shared" si="102"/>
        <v>0</v>
      </c>
      <c r="AB1302" s="235" t="str">
        <f ca="1" t="shared" si="104"/>
        <v/>
      </c>
      <c r="AC1302" s="191" t="str">
        <f ca="1" t="shared" si="105"/>
        <v/>
      </c>
      <c r="AD1302" s="191" t="str">
        <f ca="1" t="shared" si="106"/>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3"/>
        <v/>
      </c>
      <c r="T1303" s="232" t="str">
        <f ca="1">IF(B1303="","",IF(ISERROR(MATCH($J1303,SorP!$B$1:$B$6261,0)),"",INDIRECT("'SorP'!$A$"&amp;MATCH($S1303&amp;$J1303,SorP!C:C,0))))</f>
        <v/>
      </c>
      <c r="U1303" s="233"/>
      <c r="V1303" s="234" t="e">
        <f ca="1">IF(C1303="",NA(),MATCH($B1303&amp;$C1303,'Smelter Look-up'!$J:$J,0))</f>
        <v>#N/A</v>
      </c>
      <c r="X1303" s="191">
        <f ca="1" t="shared" si="102"/>
        <v>0</v>
      </c>
      <c r="AB1303" s="235" t="str">
        <f ca="1" t="shared" si="104"/>
        <v/>
      </c>
      <c r="AC1303" s="191" t="str">
        <f ca="1" t="shared" si="105"/>
        <v/>
      </c>
      <c r="AD1303" s="191" t="str">
        <f ca="1" t="shared" si="106"/>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3"/>
        <v/>
      </c>
      <c r="T1304" s="232" t="str">
        <f ca="1">IF(B1304="","",IF(ISERROR(MATCH($J1304,SorP!$B$1:$B$6261,0)),"",INDIRECT("'SorP'!$A$"&amp;MATCH($S1304&amp;$J1304,SorP!C:C,0))))</f>
        <v/>
      </c>
      <c r="U1304" s="233"/>
      <c r="V1304" s="234" t="e">
        <f ca="1">IF(C1304="",NA(),MATCH($B1304&amp;$C1304,'Smelter Look-up'!$J:$J,0))</f>
        <v>#N/A</v>
      </c>
      <c r="X1304" s="191">
        <f ca="1" t="shared" si="102"/>
        <v>0</v>
      </c>
      <c r="AB1304" s="235" t="str">
        <f ca="1" t="shared" si="104"/>
        <v/>
      </c>
      <c r="AC1304" s="191" t="str">
        <f ca="1" t="shared" si="105"/>
        <v/>
      </c>
      <c r="AD1304" s="191" t="str">
        <f ca="1" t="shared" si="106"/>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3"/>
        <v/>
      </c>
      <c r="T1305" s="232" t="str">
        <f ca="1">IF(B1305="","",IF(ISERROR(MATCH($J1305,SorP!$B$1:$B$6261,0)),"",INDIRECT("'SorP'!$A$"&amp;MATCH($S1305&amp;$J1305,SorP!C:C,0))))</f>
        <v/>
      </c>
      <c r="U1305" s="233"/>
      <c r="V1305" s="234" t="e">
        <f ca="1">IF(C1305="",NA(),MATCH($B1305&amp;$C1305,'Smelter Look-up'!$J:$J,0))</f>
        <v>#N/A</v>
      </c>
      <c r="X1305" s="191">
        <f ca="1" t="shared" si="102"/>
        <v>0</v>
      </c>
      <c r="AB1305" s="235" t="str">
        <f ca="1" t="shared" si="104"/>
        <v/>
      </c>
      <c r="AC1305" s="191" t="str">
        <f ca="1" t="shared" si="105"/>
        <v/>
      </c>
      <c r="AD1305" s="191" t="str">
        <f ca="1" t="shared" si="106"/>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3"/>
        <v/>
      </c>
      <c r="T1306" s="232" t="str">
        <f ca="1">IF(B1306="","",IF(ISERROR(MATCH($J1306,SorP!$B$1:$B$6261,0)),"",INDIRECT("'SorP'!$A$"&amp;MATCH($S1306&amp;$J1306,SorP!C:C,0))))</f>
        <v/>
      </c>
      <c r="U1306" s="233"/>
      <c r="V1306" s="234" t="e">
        <f ca="1">IF(C1306="",NA(),MATCH($B1306&amp;$C1306,'Smelter Look-up'!$J:$J,0))</f>
        <v>#N/A</v>
      </c>
      <c r="X1306" s="191">
        <f ca="1" t="shared" si="102"/>
        <v>0</v>
      </c>
      <c r="AB1306" s="235" t="str">
        <f ca="1" t="shared" si="104"/>
        <v/>
      </c>
      <c r="AC1306" s="191" t="str">
        <f ca="1" t="shared" si="105"/>
        <v/>
      </c>
      <c r="AD1306" s="191" t="str">
        <f ca="1" t="shared" si="106"/>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3"/>
        <v/>
      </c>
      <c r="T1307" s="232" t="str">
        <f ca="1">IF(B1307="","",IF(ISERROR(MATCH($J1307,SorP!$B$1:$B$6261,0)),"",INDIRECT("'SorP'!$A$"&amp;MATCH($S1307&amp;$J1307,SorP!C:C,0))))</f>
        <v/>
      </c>
      <c r="U1307" s="233"/>
      <c r="V1307" s="234" t="e">
        <f ca="1">IF(C1307="",NA(),MATCH($B1307&amp;$C1307,'Smelter Look-up'!$J:$J,0))</f>
        <v>#N/A</v>
      </c>
      <c r="X1307" s="191">
        <f ca="1" t="shared" si="102"/>
        <v>0</v>
      </c>
      <c r="AB1307" s="235" t="str">
        <f ca="1" t="shared" si="104"/>
        <v/>
      </c>
      <c r="AC1307" s="191" t="str">
        <f ca="1" t="shared" si="105"/>
        <v/>
      </c>
      <c r="AD1307" s="191" t="str">
        <f ca="1" t="shared" si="106"/>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3"/>
        <v/>
      </c>
      <c r="T1308" s="232" t="str">
        <f ca="1">IF(B1308="","",IF(ISERROR(MATCH($J1308,SorP!$B$1:$B$6261,0)),"",INDIRECT("'SorP'!$A$"&amp;MATCH($S1308&amp;$J1308,SorP!C:C,0))))</f>
        <v/>
      </c>
      <c r="U1308" s="233"/>
      <c r="V1308" s="234" t="e">
        <f ca="1">IF(C1308="",NA(),MATCH($B1308&amp;$C1308,'Smelter Look-up'!$J:$J,0))</f>
        <v>#N/A</v>
      </c>
      <c r="X1308" s="191">
        <f ca="1" t="shared" si="102"/>
        <v>0</v>
      </c>
      <c r="AB1308" s="235" t="str">
        <f ca="1" t="shared" si="104"/>
        <v/>
      </c>
      <c r="AC1308" s="191" t="str">
        <f ca="1" t="shared" si="105"/>
        <v/>
      </c>
      <c r="AD1308" s="191" t="str">
        <f ca="1" t="shared" si="106"/>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3"/>
        <v/>
      </c>
      <c r="T1309" s="232" t="str">
        <f ca="1">IF(B1309="","",IF(ISERROR(MATCH($J1309,SorP!$B$1:$B$6261,0)),"",INDIRECT("'SorP'!$A$"&amp;MATCH($S1309&amp;$J1309,SorP!C:C,0))))</f>
        <v/>
      </c>
      <c r="U1309" s="233"/>
      <c r="V1309" s="234" t="e">
        <f ca="1">IF(C1309="",NA(),MATCH($B1309&amp;$C1309,'Smelter Look-up'!$J:$J,0))</f>
        <v>#N/A</v>
      </c>
      <c r="X1309" s="191">
        <f ca="1" t="shared" si="102"/>
        <v>0</v>
      </c>
      <c r="AB1309" s="235" t="str">
        <f ca="1" t="shared" si="104"/>
        <v/>
      </c>
      <c r="AC1309" s="191" t="str">
        <f ca="1" t="shared" si="105"/>
        <v/>
      </c>
      <c r="AD1309" s="191" t="str">
        <f ca="1" t="shared" si="106"/>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3"/>
        <v/>
      </c>
      <c r="T1310" s="232" t="str">
        <f ca="1">IF(B1310="","",IF(ISERROR(MATCH($J1310,SorP!$B$1:$B$6261,0)),"",INDIRECT("'SorP'!$A$"&amp;MATCH($S1310&amp;$J1310,SorP!C:C,0))))</f>
        <v/>
      </c>
      <c r="U1310" s="233"/>
      <c r="V1310" s="234" t="e">
        <f ca="1">IF(C1310="",NA(),MATCH($B1310&amp;$C1310,'Smelter Look-up'!$J:$J,0))</f>
        <v>#N/A</v>
      </c>
      <c r="X1310" s="191">
        <f ca="1" t="shared" si="102"/>
        <v>0</v>
      </c>
      <c r="AB1310" s="235" t="str">
        <f ca="1" t="shared" si="104"/>
        <v/>
      </c>
      <c r="AC1310" s="191" t="str">
        <f ca="1" t="shared" si="105"/>
        <v/>
      </c>
      <c r="AD1310" s="191" t="str">
        <f ca="1" t="shared" si="106"/>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3"/>
        <v/>
      </c>
      <c r="T1311" s="232" t="str">
        <f ca="1">IF(B1311="","",IF(ISERROR(MATCH($J1311,SorP!$B$1:$B$6261,0)),"",INDIRECT("'SorP'!$A$"&amp;MATCH($S1311&amp;$J1311,SorP!C:C,0))))</f>
        <v/>
      </c>
      <c r="U1311" s="233"/>
      <c r="V1311" s="234" t="e">
        <f ca="1">IF(C1311="",NA(),MATCH($B1311&amp;$C1311,'Smelter Look-up'!$J:$J,0))</f>
        <v>#N/A</v>
      </c>
      <c r="X1311" s="191">
        <f ca="1" t="shared" si="102"/>
        <v>0</v>
      </c>
      <c r="AB1311" s="235" t="str">
        <f ca="1" t="shared" si="104"/>
        <v/>
      </c>
      <c r="AC1311" s="191" t="str">
        <f ca="1" t="shared" si="105"/>
        <v/>
      </c>
      <c r="AD1311" s="191" t="str">
        <f ca="1" t="shared" si="106"/>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3"/>
        <v/>
      </c>
      <c r="T1312" s="232" t="str">
        <f ca="1">IF(B1312="","",IF(ISERROR(MATCH($J1312,SorP!$B$1:$B$6261,0)),"",INDIRECT("'SorP'!$A$"&amp;MATCH($S1312&amp;$J1312,SorP!C:C,0))))</f>
        <v/>
      </c>
      <c r="U1312" s="233"/>
      <c r="V1312" s="234" t="e">
        <f ca="1">IF(C1312="",NA(),MATCH($B1312&amp;$C1312,'Smelter Look-up'!$J:$J,0))</f>
        <v>#N/A</v>
      </c>
      <c r="X1312" s="191">
        <f ca="1" t="shared" si="102"/>
        <v>0</v>
      </c>
      <c r="AB1312" s="235" t="str">
        <f ca="1" t="shared" si="104"/>
        <v/>
      </c>
      <c r="AC1312" s="191" t="str">
        <f ca="1" t="shared" si="105"/>
        <v/>
      </c>
      <c r="AD1312" s="191" t="str">
        <f ca="1" t="shared" si="106"/>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3"/>
        <v/>
      </c>
      <c r="T1313" s="232" t="str">
        <f ca="1">IF(B1313="","",IF(ISERROR(MATCH($J1313,SorP!$B$1:$B$6261,0)),"",INDIRECT("'SorP'!$A$"&amp;MATCH($S1313&amp;$J1313,SorP!C:C,0))))</f>
        <v/>
      </c>
      <c r="U1313" s="233"/>
      <c r="V1313" s="234" t="e">
        <f ca="1">IF(C1313="",NA(),MATCH($B1313&amp;$C1313,'Smelter Look-up'!$J:$J,0))</f>
        <v>#N/A</v>
      </c>
      <c r="X1313" s="191">
        <f ca="1" t="shared" si="102"/>
        <v>0</v>
      </c>
      <c r="AB1313" s="235" t="str">
        <f ca="1" t="shared" si="104"/>
        <v/>
      </c>
      <c r="AC1313" s="191" t="str">
        <f ca="1" t="shared" si="105"/>
        <v/>
      </c>
      <c r="AD1313" s="191" t="str">
        <f ca="1" t="shared" si="106"/>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3"/>
        <v/>
      </c>
      <c r="T1314" s="232" t="str">
        <f ca="1">IF(B1314="","",IF(ISERROR(MATCH($J1314,SorP!$B$1:$B$6261,0)),"",INDIRECT("'SorP'!$A$"&amp;MATCH($S1314&amp;$J1314,SorP!C:C,0))))</f>
        <v/>
      </c>
      <c r="U1314" s="233"/>
      <c r="V1314" s="234" t="e">
        <f ca="1">IF(C1314="",NA(),MATCH($B1314&amp;$C1314,'Smelter Look-up'!$J:$J,0))</f>
        <v>#N/A</v>
      </c>
      <c r="X1314" s="191">
        <f ca="1" t="shared" si="102"/>
        <v>0</v>
      </c>
      <c r="AB1314" s="235" t="str">
        <f ca="1" t="shared" si="104"/>
        <v/>
      </c>
      <c r="AC1314" s="191" t="str">
        <f ca="1" t="shared" si="105"/>
        <v/>
      </c>
      <c r="AD1314" s="191" t="str">
        <f ca="1" t="shared" si="106"/>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3"/>
        <v/>
      </c>
      <c r="T1315" s="232" t="str">
        <f ca="1">IF(B1315="","",IF(ISERROR(MATCH($J1315,SorP!$B$1:$B$6261,0)),"",INDIRECT("'SorP'!$A$"&amp;MATCH($S1315&amp;$J1315,SorP!C:C,0))))</f>
        <v/>
      </c>
      <c r="U1315" s="233"/>
      <c r="V1315" s="234" t="e">
        <f ca="1">IF(C1315="",NA(),MATCH($B1315&amp;$C1315,'Smelter Look-up'!$J:$J,0))</f>
        <v>#N/A</v>
      </c>
      <c r="X1315" s="191">
        <f ca="1" t="shared" si="102"/>
        <v>0</v>
      </c>
      <c r="AB1315" s="235" t="str">
        <f ca="1" t="shared" si="104"/>
        <v/>
      </c>
      <c r="AC1315" s="191" t="str">
        <f ca="1" t="shared" si="105"/>
        <v/>
      </c>
      <c r="AD1315" s="191" t="str">
        <f ca="1" t="shared" si="106"/>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3"/>
        <v/>
      </c>
      <c r="T1316" s="232" t="str">
        <f ca="1">IF(B1316="","",IF(ISERROR(MATCH($J1316,SorP!$B$1:$B$6261,0)),"",INDIRECT("'SorP'!$A$"&amp;MATCH($S1316&amp;$J1316,SorP!C:C,0))))</f>
        <v/>
      </c>
      <c r="U1316" s="233"/>
      <c r="V1316" s="234" t="e">
        <f ca="1">IF(C1316="",NA(),MATCH($B1316&amp;$C1316,'Smelter Look-up'!$J:$J,0))</f>
        <v>#N/A</v>
      </c>
      <c r="X1316" s="191">
        <f ca="1" t="shared" si="102"/>
        <v>0</v>
      </c>
      <c r="AB1316" s="235" t="str">
        <f ca="1" t="shared" si="104"/>
        <v/>
      </c>
      <c r="AC1316" s="191" t="str">
        <f ca="1" t="shared" si="105"/>
        <v/>
      </c>
      <c r="AD1316" s="191" t="str">
        <f ca="1" t="shared" si="106"/>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3"/>
        <v/>
      </c>
      <c r="T1317" s="232" t="str">
        <f ca="1">IF(B1317="","",IF(ISERROR(MATCH($J1317,SorP!$B$1:$B$6261,0)),"",INDIRECT("'SorP'!$A$"&amp;MATCH($S1317&amp;$J1317,SorP!C:C,0))))</f>
        <v/>
      </c>
      <c r="U1317" s="233"/>
      <c r="V1317" s="234" t="e">
        <f ca="1">IF(C1317="",NA(),MATCH($B1317&amp;$C1317,'Smelter Look-up'!$J:$J,0))</f>
        <v>#N/A</v>
      </c>
      <c r="X1317" s="191">
        <f ca="1" t="shared" si="102"/>
        <v>0</v>
      </c>
      <c r="AB1317" s="235" t="str">
        <f ca="1" t="shared" si="104"/>
        <v/>
      </c>
      <c r="AC1317" s="191" t="str">
        <f ca="1" t="shared" si="105"/>
        <v/>
      </c>
      <c r="AD1317" s="191" t="str">
        <f ca="1" t="shared" si="106"/>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3"/>
        <v/>
      </c>
      <c r="T1318" s="232" t="str">
        <f ca="1">IF(B1318="","",IF(ISERROR(MATCH($J1318,SorP!$B$1:$B$6261,0)),"",INDIRECT("'SorP'!$A$"&amp;MATCH($S1318&amp;$J1318,SorP!C:C,0))))</f>
        <v/>
      </c>
      <c r="U1318" s="233"/>
      <c r="V1318" s="234" t="e">
        <f ca="1">IF(C1318="",NA(),MATCH($B1318&amp;$C1318,'Smelter Look-up'!$J:$J,0))</f>
        <v>#N/A</v>
      </c>
      <c r="X1318" s="191">
        <f ca="1" t="shared" si="102"/>
        <v>0</v>
      </c>
      <c r="AB1318" s="235" t="str">
        <f ca="1" t="shared" si="104"/>
        <v/>
      </c>
      <c r="AC1318" s="191" t="str">
        <f ca="1" t="shared" si="105"/>
        <v/>
      </c>
      <c r="AD1318" s="191" t="str">
        <f ca="1" t="shared" si="106"/>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3"/>
        <v/>
      </c>
      <c r="T1319" s="232" t="str">
        <f ca="1">IF(B1319="","",IF(ISERROR(MATCH($J1319,SorP!$B$1:$B$6261,0)),"",INDIRECT("'SorP'!$A$"&amp;MATCH($S1319&amp;$J1319,SorP!C:C,0))))</f>
        <v/>
      </c>
      <c r="U1319" s="233"/>
      <c r="V1319" s="234" t="e">
        <f ca="1">IF(C1319="",NA(),MATCH($B1319&amp;$C1319,'Smelter Look-up'!$J:$J,0))</f>
        <v>#N/A</v>
      </c>
      <c r="X1319" s="191">
        <f ca="1" t="shared" si="102"/>
        <v>0</v>
      </c>
      <c r="AB1319" s="235" t="str">
        <f ca="1" t="shared" si="104"/>
        <v/>
      </c>
      <c r="AC1319" s="191" t="str">
        <f ca="1" t="shared" si="105"/>
        <v/>
      </c>
      <c r="AD1319" s="191" t="str">
        <f ca="1" t="shared" si="106"/>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3"/>
        <v/>
      </c>
      <c r="T1320" s="232" t="str">
        <f ca="1">IF(B1320="","",IF(ISERROR(MATCH($J1320,SorP!$B$1:$B$6261,0)),"",INDIRECT("'SorP'!$A$"&amp;MATCH($S1320&amp;$J1320,SorP!C:C,0))))</f>
        <v/>
      </c>
      <c r="U1320" s="233"/>
      <c r="V1320" s="234" t="e">
        <f ca="1">IF(C1320="",NA(),MATCH($B1320&amp;$C1320,'Smelter Look-up'!$J:$J,0))</f>
        <v>#N/A</v>
      </c>
      <c r="X1320" s="191">
        <f ca="1" t="shared" si="102"/>
        <v>0</v>
      </c>
      <c r="AB1320" s="235" t="str">
        <f ca="1" t="shared" si="104"/>
        <v/>
      </c>
      <c r="AC1320" s="191" t="str">
        <f ca="1" t="shared" si="105"/>
        <v/>
      </c>
      <c r="AD1320" s="191" t="str">
        <f ca="1" t="shared" si="106"/>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3"/>
        <v/>
      </c>
      <c r="T1321" s="232" t="str">
        <f ca="1">IF(B1321="","",IF(ISERROR(MATCH($J1321,SorP!$B$1:$B$6261,0)),"",INDIRECT("'SorP'!$A$"&amp;MATCH($S1321&amp;$J1321,SorP!C:C,0))))</f>
        <v/>
      </c>
      <c r="U1321" s="233"/>
      <c r="V1321" s="234" t="e">
        <f ca="1">IF(C1321="",NA(),MATCH($B1321&amp;$C1321,'Smelter Look-up'!$J:$J,0))</f>
        <v>#N/A</v>
      </c>
      <c r="X1321" s="191">
        <f ca="1" t="shared" si="102"/>
        <v>0</v>
      </c>
      <c r="AB1321" s="235" t="str">
        <f ca="1" t="shared" si="104"/>
        <v/>
      </c>
      <c r="AC1321" s="191" t="str">
        <f ca="1" t="shared" si="105"/>
        <v/>
      </c>
      <c r="AD1321" s="191" t="str">
        <f ca="1" t="shared" si="106"/>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3"/>
        <v/>
      </c>
      <c r="T1322" s="232" t="str">
        <f ca="1">IF(B1322="","",IF(ISERROR(MATCH($J1322,SorP!$B$1:$B$6261,0)),"",INDIRECT("'SorP'!$A$"&amp;MATCH($S1322&amp;$J1322,SorP!C:C,0))))</f>
        <v/>
      </c>
      <c r="U1322" s="233"/>
      <c r="V1322" s="234" t="e">
        <f ca="1">IF(C1322="",NA(),MATCH($B1322&amp;$C1322,'Smelter Look-up'!$J:$J,0))</f>
        <v>#N/A</v>
      </c>
      <c r="X1322" s="191">
        <f ca="1" t="shared" si="102"/>
        <v>0</v>
      </c>
      <c r="AB1322" s="235" t="str">
        <f ca="1" t="shared" si="104"/>
        <v/>
      </c>
      <c r="AC1322" s="191" t="str">
        <f ca="1" t="shared" si="105"/>
        <v/>
      </c>
      <c r="AD1322" s="191" t="str">
        <f ca="1" t="shared" si="106"/>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3"/>
        <v/>
      </c>
      <c r="T1323" s="232" t="str">
        <f ca="1">IF(B1323="","",IF(ISERROR(MATCH($J1323,SorP!$B$1:$B$6261,0)),"",INDIRECT("'SorP'!$A$"&amp;MATCH($S1323&amp;$J1323,SorP!C:C,0))))</f>
        <v/>
      </c>
      <c r="U1323" s="233"/>
      <c r="V1323" s="234" t="e">
        <f ca="1">IF(C1323="",NA(),MATCH($B1323&amp;$C1323,'Smelter Look-up'!$J:$J,0))</f>
        <v>#N/A</v>
      </c>
      <c r="X1323" s="191">
        <f ca="1" t="shared" si="102"/>
        <v>0</v>
      </c>
      <c r="AB1323" s="235" t="str">
        <f ca="1" t="shared" si="104"/>
        <v/>
      </c>
      <c r="AC1323" s="191" t="str">
        <f ca="1" t="shared" si="105"/>
        <v/>
      </c>
      <c r="AD1323" s="191" t="str">
        <f ca="1" t="shared" si="106"/>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3"/>
        <v/>
      </c>
      <c r="T1324" s="232" t="str">
        <f ca="1">IF(B1324="","",IF(ISERROR(MATCH($J1324,SorP!$B$1:$B$6261,0)),"",INDIRECT("'SorP'!$A$"&amp;MATCH($S1324&amp;$J1324,SorP!C:C,0))))</f>
        <v/>
      </c>
      <c r="U1324" s="233"/>
      <c r="V1324" s="234" t="e">
        <f ca="1">IF(C1324="",NA(),MATCH($B1324&amp;$C1324,'Smelter Look-up'!$J:$J,0))</f>
        <v>#N/A</v>
      </c>
      <c r="X1324" s="191">
        <f ca="1" t="shared" si="102"/>
        <v>0</v>
      </c>
      <c r="AB1324" s="235" t="str">
        <f ca="1" t="shared" si="104"/>
        <v/>
      </c>
      <c r="AC1324" s="191" t="str">
        <f ca="1" t="shared" si="105"/>
        <v/>
      </c>
      <c r="AD1324" s="191" t="str">
        <f ca="1" t="shared" si="106"/>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3"/>
        <v/>
      </c>
      <c r="T1325" s="232" t="str">
        <f ca="1">IF(B1325="","",IF(ISERROR(MATCH($J1325,SorP!$B$1:$B$6261,0)),"",INDIRECT("'SorP'!$A$"&amp;MATCH($S1325&amp;$J1325,SorP!C:C,0))))</f>
        <v/>
      </c>
      <c r="U1325" s="233"/>
      <c r="V1325" s="234" t="e">
        <f ca="1">IF(C1325="",NA(),MATCH($B1325&amp;$C1325,'Smelter Look-up'!$J:$J,0))</f>
        <v>#N/A</v>
      </c>
      <c r="X1325" s="191">
        <f ca="1" t="shared" si="102"/>
        <v>0</v>
      </c>
      <c r="AB1325" s="235" t="str">
        <f ca="1" t="shared" si="104"/>
        <v/>
      </c>
      <c r="AC1325" s="191" t="str">
        <f ca="1" t="shared" si="105"/>
        <v/>
      </c>
      <c r="AD1325" s="191" t="str">
        <f ca="1" t="shared" si="106"/>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3"/>
        <v/>
      </c>
      <c r="T1326" s="232" t="str">
        <f ca="1">IF(B1326="","",IF(ISERROR(MATCH($J1326,SorP!$B$1:$B$6261,0)),"",INDIRECT("'SorP'!$A$"&amp;MATCH($S1326&amp;$J1326,SorP!C:C,0))))</f>
        <v/>
      </c>
      <c r="U1326" s="233"/>
      <c r="V1326" s="234" t="e">
        <f ca="1">IF(C1326="",NA(),MATCH($B1326&amp;$C1326,'Smelter Look-up'!$J:$J,0))</f>
        <v>#N/A</v>
      </c>
      <c r="X1326" s="191">
        <f ca="1" t="shared" si="102"/>
        <v>0</v>
      </c>
      <c r="AB1326" s="235" t="str">
        <f ca="1" t="shared" si="104"/>
        <v/>
      </c>
      <c r="AC1326" s="191" t="str">
        <f ca="1" t="shared" si="105"/>
        <v/>
      </c>
      <c r="AD1326" s="191" t="str">
        <f ca="1" t="shared" si="106"/>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3"/>
        <v/>
      </c>
      <c r="T1327" s="232" t="str">
        <f ca="1">IF(B1327="","",IF(ISERROR(MATCH($J1327,SorP!$B$1:$B$6261,0)),"",INDIRECT("'SorP'!$A$"&amp;MATCH($S1327&amp;$J1327,SorP!C:C,0))))</f>
        <v/>
      </c>
      <c r="U1327" s="233"/>
      <c r="V1327" s="234" t="e">
        <f ca="1">IF(C1327="",NA(),MATCH($B1327&amp;$C1327,'Smelter Look-up'!$J:$J,0))</f>
        <v>#N/A</v>
      </c>
      <c r="X1327" s="191">
        <f ca="1" t="shared" si="102"/>
        <v>0</v>
      </c>
      <c r="AB1327" s="235" t="str">
        <f ca="1" t="shared" si="104"/>
        <v/>
      </c>
      <c r="AC1327" s="191" t="str">
        <f ca="1" t="shared" si="105"/>
        <v/>
      </c>
      <c r="AD1327" s="191" t="str">
        <f ca="1" t="shared" si="106"/>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3"/>
        <v/>
      </c>
      <c r="T1328" s="232" t="str">
        <f ca="1">IF(B1328="","",IF(ISERROR(MATCH($J1328,SorP!$B$1:$B$6261,0)),"",INDIRECT("'SorP'!$A$"&amp;MATCH($S1328&amp;$J1328,SorP!C:C,0))))</f>
        <v/>
      </c>
      <c r="U1328" s="233"/>
      <c r="V1328" s="234" t="e">
        <f ca="1">IF(C1328="",NA(),MATCH($B1328&amp;$C1328,'Smelter Look-up'!$J:$J,0))</f>
        <v>#N/A</v>
      </c>
      <c r="X1328" s="191">
        <f ca="1" t="shared" si="102"/>
        <v>0</v>
      </c>
      <c r="AB1328" s="235" t="str">
        <f ca="1" t="shared" si="104"/>
        <v/>
      </c>
      <c r="AC1328" s="191" t="str">
        <f ca="1" t="shared" si="105"/>
        <v/>
      </c>
      <c r="AD1328" s="191" t="str">
        <f ca="1" t="shared" si="106"/>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3"/>
        <v/>
      </c>
      <c r="T1329" s="232" t="str">
        <f ca="1">IF(B1329="","",IF(ISERROR(MATCH($J1329,SorP!$B$1:$B$6261,0)),"",INDIRECT("'SorP'!$A$"&amp;MATCH($S1329&amp;$J1329,SorP!C:C,0))))</f>
        <v/>
      </c>
      <c r="U1329" s="233"/>
      <c r="V1329" s="234" t="e">
        <f ca="1">IF(C1329="",NA(),MATCH($B1329&amp;$C1329,'Smelter Look-up'!$J:$J,0))</f>
        <v>#N/A</v>
      </c>
      <c r="X1329" s="191">
        <f ca="1" t="shared" si="102"/>
        <v>0</v>
      </c>
      <c r="AB1329" s="235" t="str">
        <f ca="1" t="shared" si="104"/>
        <v/>
      </c>
      <c r="AC1329" s="191" t="str">
        <f ca="1" t="shared" si="105"/>
        <v/>
      </c>
      <c r="AD1329" s="191" t="str">
        <f ca="1" t="shared" si="106"/>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3"/>
        <v/>
      </c>
      <c r="T1330" s="232" t="str">
        <f ca="1">IF(B1330="","",IF(ISERROR(MATCH($J1330,SorP!$B$1:$B$6261,0)),"",INDIRECT("'SorP'!$A$"&amp;MATCH($S1330&amp;$J1330,SorP!C:C,0))))</f>
        <v/>
      </c>
      <c r="U1330" s="233"/>
      <c r="V1330" s="234" t="e">
        <f ca="1">IF(C1330="",NA(),MATCH($B1330&amp;$C1330,'Smelter Look-up'!$J:$J,0))</f>
        <v>#N/A</v>
      </c>
      <c r="X1330" s="191">
        <f ca="1" t="shared" si="102"/>
        <v>0</v>
      </c>
      <c r="AB1330" s="235" t="str">
        <f ca="1" t="shared" si="104"/>
        <v/>
      </c>
      <c r="AC1330" s="191" t="str">
        <f ca="1" t="shared" si="105"/>
        <v/>
      </c>
      <c r="AD1330" s="191" t="str">
        <f ca="1" t="shared" si="106"/>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3"/>
        <v/>
      </c>
      <c r="T1331" s="232" t="str">
        <f ca="1">IF(B1331="","",IF(ISERROR(MATCH($J1331,SorP!$B$1:$B$6261,0)),"",INDIRECT("'SorP'!$A$"&amp;MATCH($S1331&amp;$J1331,SorP!C:C,0))))</f>
        <v/>
      </c>
      <c r="U1331" s="233"/>
      <c r="V1331" s="234" t="e">
        <f ca="1">IF(C1331="",NA(),MATCH($B1331&amp;$C1331,'Smelter Look-up'!$J:$J,0))</f>
        <v>#N/A</v>
      </c>
      <c r="X1331" s="191">
        <f ca="1" t="shared" si="102"/>
        <v>0</v>
      </c>
      <c r="AB1331" s="235" t="str">
        <f ca="1" t="shared" si="104"/>
        <v/>
      </c>
      <c r="AC1331" s="191" t="str">
        <f ca="1" t="shared" si="105"/>
        <v/>
      </c>
      <c r="AD1331" s="191" t="str">
        <f ca="1" t="shared" si="106"/>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3"/>
        <v/>
      </c>
      <c r="T1332" s="232" t="str">
        <f ca="1">IF(B1332="","",IF(ISERROR(MATCH($J1332,SorP!$B$1:$B$6261,0)),"",INDIRECT("'SorP'!$A$"&amp;MATCH($S1332&amp;$J1332,SorP!C:C,0))))</f>
        <v/>
      </c>
      <c r="U1332" s="233"/>
      <c r="V1332" s="234" t="e">
        <f ca="1">IF(C1332="",NA(),MATCH($B1332&amp;$C1332,'Smelter Look-up'!$J:$J,0))</f>
        <v>#N/A</v>
      </c>
      <c r="X1332" s="191">
        <f ca="1" t="shared" si="102"/>
        <v>0</v>
      </c>
      <c r="AB1332" s="235" t="str">
        <f ca="1" t="shared" si="104"/>
        <v/>
      </c>
      <c r="AC1332" s="191" t="str">
        <f ca="1" t="shared" si="105"/>
        <v/>
      </c>
      <c r="AD1332" s="191" t="str">
        <f ca="1" t="shared" si="106"/>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3"/>
        <v/>
      </c>
      <c r="T1333" s="232" t="str">
        <f ca="1">IF(B1333="","",IF(ISERROR(MATCH($J1333,SorP!$B$1:$B$6261,0)),"",INDIRECT("'SorP'!$A$"&amp;MATCH($S1333&amp;$J1333,SorP!C:C,0))))</f>
        <v/>
      </c>
      <c r="U1333" s="233"/>
      <c r="V1333" s="234" t="e">
        <f ca="1">IF(C1333="",NA(),MATCH($B1333&amp;$C1333,'Smelter Look-up'!$J:$J,0))</f>
        <v>#N/A</v>
      </c>
      <c r="X1333" s="191">
        <f ca="1" t="shared" si="102"/>
        <v>0</v>
      </c>
      <c r="AB1333" s="235" t="str">
        <f ca="1" t="shared" si="104"/>
        <v/>
      </c>
      <c r="AC1333" s="191" t="str">
        <f ca="1" t="shared" si="105"/>
        <v/>
      </c>
      <c r="AD1333" s="191" t="str">
        <f ca="1" t="shared" si="106"/>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3"/>
        <v/>
      </c>
      <c r="T1334" s="232" t="str">
        <f ca="1">IF(B1334="","",IF(ISERROR(MATCH($J1334,SorP!$B$1:$B$6261,0)),"",INDIRECT("'SorP'!$A$"&amp;MATCH($S1334&amp;$J1334,SorP!C:C,0))))</f>
        <v/>
      </c>
      <c r="U1334" s="233"/>
      <c r="V1334" s="234" t="e">
        <f ca="1">IF(C1334="",NA(),MATCH($B1334&amp;$C1334,'Smelter Look-up'!$J:$J,0))</f>
        <v>#N/A</v>
      </c>
      <c r="X1334" s="191">
        <f ca="1" t="shared" si="102"/>
        <v>0</v>
      </c>
      <c r="AB1334" s="235" t="str">
        <f ca="1" t="shared" si="104"/>
        <v/>
      </c>
      <c r="AC1334" s="191" t="str">
        <f ca="1" t="shared" si="105"/>
        <v/>
      </c>
      <c r="AD1334" s="191" t="str">
        <f ca="1" t="shared" si="106"/>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3"/>
        <v/>
      </c>
      <c r="T1335" s="232" t="str">
        <f ca="1">IF(B1335="","",IF(ISERROR(MATCH($J1335,SorP!$B$1:$B$6261,0)),"",INDIRECT("'SorP'!$A$"&amp;MATCH($S1335&amp;$J1335,SorP!C:C,0))))</f>
        <v/>
      </c>
      <c r="U1335" s="233"/>
      <c r="V1335" s="234" t="e">
        <f ca="1">IF(C1335="",NA(),MATCH($B1335&amp;$C1335,'Smelter Look-up'!$J:$J,0))</f>
        <v>#N/A</v>
      </c>
      <c r="X1335" s="191">
        <f ca="1" t="shared" si="102"/>
        <v>0</v>
      </c>
      <c r="AB1335" s="235" t="str">
        <f ca="1" t="shared" si="104"/>
        <v/>
      </c>
      <c r="AC1335" s="191" t="str">
        <f ca="1" t="shared" si="105"/>
        <v/>
      </c>
      <c r="AD1335" s="191" t="str">
        <f ca="1" t="shared" si="106"/>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3"/>
        <v/>
      </c>
      <c r="T1336" s="232" t="str">
        <f ca="1">IF(B1336="","",IF(ISERROR(MATCH($J1336,SorP!$B$1:$B$6261,0)),"",INDIRECT("'SorP'!$A$"&amp;MATCH($S1336&amp;$J1336,SorP!C:C,0))))</f>
        <v/>
      </c>
      <c r="U1336" s="233"/>
      <c r="V1336" s="234" t="e">
        <f ca="1">IF(C1336="",NA(),MATCH($B1336&amp;$C1336,'Smelter Look-up'!$J:$J,0))</f>
        <v>#N/A</v>
      </c>
      <c r="X1336" s="191">
        <f ca="1" t="shared" si="102"/>
        <v>0</v>
      </c>
      <c r="AB1336" s="235" t="str">
        <f ca="1" t="shared" si="104"/>
        <v/>
      </c>
      <c r="AC1336" s="191" t="str">
        <f ca="1" t="shared" si="105"/>
        <v/>
      </c>
      <c r="AD1336" s="191" t="str">
        <f ca="1" t="shared" si="106"/>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3"/>
        <v/>
      </c>
      <c r="T1337" s="232" t="str">
        <f ca="1">IF(B1337="","",IF(ISERROR(MATCH($J1337,SorP!$B$1:$B$6261,0)),"",INDIRECT("'SorP'!$A$"&amp;MATCH($S1337&amp;$J1337,SorP!C:C,0))))</f>
        <v/>
      </c>
      <c r="U1337" s="233"/>
      <c r="V1337" s="234" t="e">
        <f ca="1">IF(C1337="",NA(),MATCH($B1337&amp;$C1337,'Smelter Look-up'!$J:$J,0))</f>
        <v>#N/A</v>
      </c>
      <c r="X1337" s="191">
        <f ca="1" t="shared" si="102"/>
        <v>0</v>
      </c>
      <c r="AB1337" s="235" t="str">
        <f ca="1" t="shared" si="104"/>
        <v/>
      </c>
      <c r="AC1337" s="191" t="str">
        <f ca="1" t="shared" si="105"/>
        <v/>
      </c>
      <c r="AD1337" s="191" t="str">
        <f ca="1" t="shared" si="106"/>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3"/>
        <v/>
      </c>
      <c r="T1338" s="232" t="str">
        <f ca="1">IF(B1338="","",IF(ISERROR(MATCH($J1338,SorP!$B$1:$B$6261,0)),"",INDIRECT("'SorP'!$A$"&amp;MATCH($S1338&amp;$J1338,SorP!C:C,0))))</f>
        <v/>
      </c>
      <c r="U1338" s="233"/>
      <c r="V1338" s="234" t="e">
        <f ca="1">IF(C1338="",NA(),MATCH($B1338&amp;$C1338,'Smelter Look-up'!$J:$J,0))</f>
        <v>#N/A</v>
      </c>
      <c r="X1338" s="191">
        <f ca="1" t="shared" si="102"/>
        <v>0</v>
      </c>
      <c r="AB1338" s="235" t="str">
        <f ca="1" t="shared" si="104"/>
        <v/>
      </c>
      <c r="AC1338" s="191" t="str">
        <f ca="1" t="shared" si="105"/>
        <v/>
      </c>
      <c r="AD1338" s="191" t="str">
        <f ca="1" t="shared" si="106"/>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3"/>
        <v/>
      </c>
      <c r="T1339" s="232" t="str">
        <f ca="1">IF(B1339="","",IF(ISERROR(MATCH($J1339,SorP!$B$1:$B$6261,0)),"",INDIRECT("'SorP'!$A$"&amp;MATCH($S1339&amp;$J1339,SorP!C:C,0))))</f>
        <v/>
      </c>
      <c r="U1339" s="233"/>
      <c r="V1339" s="234" t="e">
        <f ca="1">IF(C1339="",NA(),MATCH($B1339&amp;$C1339,'Smelter Look-up'!$J:$J,0))</f>
        <v>#N/A</v>
      </c>
      <c r="X1339" s="191">
        <f ca="1" t="shared" si="102"/>
        <v>0</v>
      </c>
      <c r="AB1339" s="235" t="str">
        <f ca="1" t="shared" si="104"/>
        <v/>
      </c>
      <c r="AC1339" s="191" t="str">
        <f ca="1" t="shared" si="105"/>
        <v/>
      </c>
      <c r="AD1339" s="191" t="str">
        <f ca="1" t="shared" si="106"/>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si="103"/>
        <v/>
      </c>
      <c r="T1340" s="232" t="str">
        <f ca="1">IF(B1340="","",IF(ISERROR(MATCH($J1340,SorP!$B$1:$B$6261,0)),"",INDIRECT("'SorP'!$A$"&amp;MATCH($S1340&amp;$J1340,SorP!C:C,0))))</f>
        <v/>
      </c>
      <c r="U1340" s="233"/>
      <c r="V1340" s="234" t="e">
        <f ca="1">IF(C1340="",NA(),MATCH($B1340&amp;$C1340,'Smelter Look-up'!$J:$J,0))</f>
        <v>#N/A</v>
      </c>
      <c r="X1340" s="191">
        <f ca="1" t="shared" si="102"/>
        <v>0</v>
      </c>
      <c r="AB1340" s="235" t="str">
        <f ca="1" t="shared" si="104"/>
        <v/>
      </c>
      <c r="AC1340" s="191" t="str">
        <f ca="1" t="shared" si="105"/>
        <v/>
      </c>
      <c r="AD1340" s="191" t="str">
        <f ca="1" t="shared" si="106"/>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3"/>
        <v/>
      </c>
      <c r="T1341" s="232" t="str">
        <f ca="1">IF(B1341="","",IF(ISERROR(MATCH($J1341,SorP!$B$1:$B$6261,0)),"",INDIRECT("'SorP'!$A$"&amp;MATCH($S1341&amp;$J1341,SorP!C:C,0))))</f>
        <v/>
      </c>
      <c r="U1341" s="233"/>
      <c r="V1341" s="234" t="e">
        <f ca="1">IF(C1341="",NA(),MATCH($B1341&amp;$C1341,'Smelter Look-up'!$J:$J,0))</f>
        <v>#N/A</v>
      </c>
      <c r="X1341" s="191">
        <f ca="1" t="shared" ref="X1341:X1404" si="107">IF(AND(C1341="Smelter not listed",OR(LEN(D1341)=0,LEN(E1341)=0)),1,0)</f>
        <v>0</v>
      </c>
      <c r="AB1341" s="235" t="str">
        <f ca="1" t="shared" si="104"/>
        <v/>
      </c>
      <c r="AC1341" s="191" t="str">
        <f ca="1" t="shared" si="105"/>
        <v/>
      </c>
      <c r="AD1341" s="191" t="str">
        <f ca="1" t="shared" si="106"/>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ref="S1342:S1405" si="108">IF(B1342="","",IF(ISERROR(MATCH($E1342,CL,0)),"Unknown",INDIRECT("'C'!$A$"&amp;MATCH($E1342,CL,0)+1)))</f>
        <v/>
      </c>
      <c r="T1342" s="232" t="str">
        <f ca="1">IF(B1342="","",IF(ISERROR(MATCH($J1342,SorP!$B$1:$B$6261,0)),"",INDIRECT("'SorP'!$A$"&amp;MATCH($S1342&amp;$J1342,SorP!C:C,0))))</f>
        <v/>
      </c>
      <c r="U1342" s="233"/>
      <c r="V1342" s="234" t="e">
        <f ca="1">IF(C1342="",NA(),MATCH($B1342&amp;$C1342,'Smelter Look-up'!$J:$J,0))</f>
        <v>#N/A</v>
      </c>
      <c r="X1342" s="191">
        <f ca="1" t="shared" si="107"/>
        <v>0</v>
      </c>
      <c r="AB1342" s="235" t="str">
        <f ca="1" t="shared" si="104"/>
        <v/>
      </c>
      <c r="AC1342" s="191" t="str">
        <f ca="1" t="shared" si="105"/>
        <v/>
      </c>
      <c r="AD1342" s="191" t="str">
        <f ca="1" t="shared" si="106"/>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8"/>
        <v/>
      </c>
      <c r="T1343" s="232" t="str">
        <f ca="1">IF(B1343="","",IF(ISERROR(MATCH($J1343,SorP!$B$1:$B$6261,0)),"",INDIRECT("'SorP'!$A$"&amp;MATCH($S1343&amp;$J1343,SorP!C:C,0))))</f>
        <v/>
      </c>
      <c r="U1343" s="233"/>
      <c r="V1343" s="234" t="e">
        <f ca="1">IF(C1343="",NA(),MATCH($B1343&amp;$C1343,'Smelter Look-up'!$J:$J,0))</f>
        <v>#N/A</v>
      </c>
      <c r="X1343" s="191">
        <f ca="1" t="shared" si="107"/>
        <v>0</v>
      </c>
      <c r="AB1343" s="235" t="str">
        <f ca="1" t="shared" si="104"/>
        <v/>
      </c>
      <c r="AC1343" s="191" t="str">
        <f ca="1" t="shared" si="105"/>
        <v/>
      </c>
      <c r="AD1343" s="191" t="str">
        <f ca="1" t="shared" si="106"/>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8"/>
        <v/>
      </c>
      <c r="T1344" s="232" t="str">
        <f ca="1">IF(B1344="","",IF(ISERROR(MATCH($J1344,SorP!$B$1:$B$6261,0)),"",INDIRECT("'SorP'!$A$"&amp;MATCH($S1344&amp;$J1344,SorP!C:C,0))))</f>
        <v/>
      </c>
      <c r="U1344" s="233"/>
      <c r="V1344" s="234" t="e">
        <f ca="1">IF(C1344="",NA(),MATCH($B1344&amp;$C1344,'Smelter Look-up'!$J:$J,0))</f>
        <v>#N/A</v>
      </c>
      <c r="X1344" s="191">
        <f ca="1" t="shared" si="107"/>
        <v>0</v>
      </c>
      <c r="AB1344" s="235" t="str">
        <f ca="1" t="shared" si="104"/>
        <v/>
      </c>
      <c r="AC1344" s="191" t="str">
        <f ca="1" t="shared" si="105"/>
        <v/>
      </c>
      <c r="AD1344" s="191" t="str">
        <f ca="1" t="shared" si="106"/>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8"/>
        <v/>
      </c>
      <c r="T1345" s="232" t="str">
        <f ca="1">IF(B1345="","",IF(ISERROR(MATCH($J1345,SorP!$B$1:$B$6261,0)),"",INDIRECT("'SorP'!$A$"&amp;MATCH($S1345&amp;$J1345,SorP!C:C,0))))</f>
        <v/>
      </c>
      <c r="U1345" s="233"/>
      <c r="V1345" s="234" t="e">
        <f ca="1">IF(C1345="",NA(),MATCH($B1345&amp;$C1345,'Smelter Look-up'!$J:$J,0))</f>
        <v>#N/A</v>
      </c>
      <c r="X1345" s="191">
        <f ca="1" t="shared" si="107"/>
        <v>0</v>
      </c>
      <c r="AB1345" s="235" t="str">
        <f ca="1" t="shared" si="104"/>
        <v/>
      </c>
      <c r="AC1345" s="191" t="str">
        <f ca="1" t="shared" si="105"/>
        <v/>
      </c>
      <c r="AD1345" s="191" t="str">
        <f ca="1" t="shared" si="106"/>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8"/>
        <v/>
      </c>
      <c r="T1346" s="232" t="str">
        <f ca="1">IF(B1346="","",IF(ISERROR(MATCH($J1346,SorP!$B$1:$B$6261,0)),"",INDIRECT("'SorP'!$A$"&amp;MATCH($S1346&amp;$J1346,SorP!C:C,0))))</f>
        <v/>
      </c>
      <c r="U1346" s="233"/>
      <c r="V1346" s="234" t="e">
        <f ca="1">IF(C1346="",NA(),MATCH($B1346&amp;$C1346,'Smelter Look-up'!$J:$J,0))</f>
        <v>#N/A</v>
      </c>
      <c r="X1346" s="191">
        <f ca="1" t="shared" si="107"/>
        <v>0</v>
      </c>
      <c r="AB1346" s="235" t="str">
        <f ca="1" t="shared" si="104"/>
        <v/>
      </c>
      <c r="AC1346" s="191" t="str">
        <f ca="1" t="shared" si="105"/>
        <v/>
      </c>
      <c r="AD1346" s="191" t="str">
        <f ca="1" t="shared" si="106"/>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8"/>
        <v/>
      </c>
      <c r="T1347" s="232" t="str">
        <f ca="1">IF(B1347="","",IF(ISERROR(MATCH($J1347,SorP!$B$1:$B$6261,0)),"",INDIRECT("'SorP'!$A$"&amp;MATCH($S1347&amp;$J1347,SorP!C:C,0))))</f>
        <v/>
      </c>
      <c r="U1347" s="233"/>
      <c r="V1347" s="234" t="e">
        <f ca="1">IF(C1347="",NA(),MATCH($B1347&amp;$C1347,'Smelter Look-up'!$J:$J,0))</f>
        <v>#N/A</v>
      </c>
      <c r="X1347" s="191">
        <f ca="1" t="shared" si="107"/>
        <v>0</v>
      </c>
      <c r="AB1347" s="235" t="str">
        <f ca="1" t="shared" si="104"/>
        <v/>
      </c>
      <c r="AC1347" s="191" t="str">
        <f ca="1" t="shared" si="105"/>
        <v/>
      </c>
      <c r="AD1347" s="191" t="str">
        <f ca="1" t="shared" si="106"/>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8"/>
        <v/>
      </c>
      <c r="T1348" s="232" t="str">
        <f ca="1">IF(B1348="","",IF(ISERROR(MATCH($J1348,SorP!$B$1:$B$6261,0)),"",INDIRECT("'SorP'!$A$"&amp;MATCH($S1348&amp;$J1348,SorP!C:C,0))))</f>
        <v/>
      </c>
      <c r="U1348" s="233"/>
      <c r="V1348" s="234" t="e">
        <f ca="1">IF(C1348="",NA(),MATCH($B1348&amp;$C1348,'Smelter Look-up'!$J:$J,0))</f>
        <v>#N/A</v>
      </c>
      <c r="X1348" s="191">
        <f ca="1" t="shared" si="107"/>
        <v>0</v>
      </c>
      <c r="AB1348" s="235" t="str">
        <f ca="1" t="shared" ref="AB1348:AB1411" si="109">IF(C1348="","",B1348)</f>
        <v/>
      </c>
      <c r="AC1348" s="191" t="str">
        <f ca="1" t="shared" ref="AC1348:AC1411" si="110">B1348</f>
        <v/>
      </c>
      <c r="AD1348" s="191" t="str">
        <f ca="1" t="shared" ref="AD1348:AD1411" si="111">IF(C1348="Smelter not listed",D1348,C1348)</f>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8"/>
        <v/>
      </c>
      <c r="T1349" s="232" t="str">
        <f ca="1">IF(B1349="","",IF(ISERROR(MATCH($J1349,SorP!$B$1:$B$6261,0)),"",INDIRECT("'SorP'!$A$"&amp;MATCH($S1349&amp;$J1349,SorP!C:C,0))))</f>
        <v/>
      </c>
      <c r="U1349" s="233"/>
      <c r="V1349" s="234" t="e">
        <f ca="1">IF(C1349="",NA(),MATCH($B1349&amp;$C1349,'Smelter Look-up'!$J:$J,0))</f>
        <v>#N/A</v>
      </c>
      <c r="X1349" s="191">
        <f ca="1" t="shared" si="107"/>
        <v>0</v>
      </c>
      <c r="AB1349" s="235" t="str">
        <f ca="1" t="shared" si="109"/>
        <v/>
      </c>
      <c r="AC1349" s="191" t="str">
        <f ca="1" t="shared" si="110"/>
        <v/>
      </c>
      <c r="AD1349" s="191" t="str">
        <f ca="1" t="shared" si="111"/>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8"/>
        <v/>
      </c>
      <c r="T1350" s="232" t="str">
        <f ca="1">IF(B1350="","",IF(ISERROR(MATCH($J1350,SorP!$B$1:$B$6261,0)),"",INDIRECT("'SorP'!$A$"&amp;MATCH($S1350&amp;$J1350,SorP!C:C,0))))</f>
        <v/>
      </c>
      <c r="U1350" s="233"/>
      <c r="V1350" s="234" t="e">
        <f ca="1">IF(C1350="",NA(),MATCH($B1350&amp;$C1350,'Smelter Look-up'!$J:$J,0))</f>
        <v>#N/A</v>
      </c>
      <c r="X1350" s="191">
        <f ca="1" t="shared" si="107"/>
        <v>0</v>
      </c>
      <c r="AB1350" s="235" t="str">
        <f ca="1" t="shared" si="109"/>
        <v/>
      </c>
      <c r="AC1350" s="191" t="str">
        <f ca="1" t="shared" si="110"/>
        <v/>
      </c>
      <c r="AD1350" s="191" t="str">
        <f ca="1" t="shared" si="111"/>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8"/>
        <v/>
      </c>
      <c r="T1351" s="232" t="str">
        <f ca="1">IF(B1351="","",IF(ISERROR(MATCH($J1351,SorP!$B$1:$B$6261,0)),"",INDIRECT("'SorP'!$A$"&amp;MATCH($S1351&amp;$J1351,SorP!C:C,0))))</f>
        <v/>
      </c>
      <c r="U1351" s="233"/>
      <c r="V1351" s="234" t="e">
        <f ca="1">IF(C1351="",NA(),MATCH($B1351&amp;$C1351,'Smelter Look-up'!$J:$J,0))</f>
        <v>#N/A</v>
      </c>
      <c r="X1351" s="191">
        <f ca="1" t="shared" si="107"/>
        <v>0</v>
      </c>
      <c r="AB1351" s="235" t="str">
        <f ca="1" t="shared" si="109"/>
        <v/>
      </c>
      <c r="AC1351" s="191" t="str">
        <f ca="1" t="shared" si="110"/>
        <v/>
      </c>
      <c r="AD1351" s="191" t="str">
        <f ca="1" t="shared" si="111"/>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8"/>
        <v/>
      </c>
      <c r="T1352" s="232" t="str">
        <f ca="1">IF(B1352="","",IF(ISERROR(MATCH($J1352,SorP!$B$1:$B$6261,0)),"",INDIRECT("'SorP'!$A$"&amp;MATCH($S1352&amp;$J1352,SorP!C:C,0))))</f>
        <v/>
      </c>
      <c r="U1352" s="233"/>
      <c r="V1352" s="234" t="e">
        <f ca="1">IF(C1352="",NA(),MATCH($B1352&amp;$C1352,'Smelter Look-up'!$J:$J,0))</f>
        <v>#N/A</v>
      </c>
      <c r="X1352" s="191">
        <f ca="1" t="shared" si="107"/>
        <v>0</v>
      </c>
      <c r="AB1352" s="235" t="str">
        <f ca="1" t="shared" si="109"/>
        <v/>
      </c>
      <c r="AC1352" s="191" t="str">
        <f ca="1" t="shared" si="110"/>
        <v/>
      </c>
      <c r="AD1352" s="191" t="str">
        <f ca="1" t="shared" si="111"/>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8"/>
        <v/>
      </c>
      <c r="T1353" s="232" t="str">
        <f ca="1">IF(B1353="","",IF(ISERROR(MATCH($J1353,SorP!$B$1:$B$6261,0)),"",INDIRECT("'SorP'!$A$"&amp;MATCH($S1353&amp;$J1353,SorP!C:C,0))))</f>
        <v/>
      </c>
      <c r="U1353" s="233"/>
      <c r="V1353" s="234" t="e">
        <f ca="1">IF(C1353="",NA(),MATCH($B1353&amp;$C1353,'Smelter Look-up'!$J:$J,0))</f>
        <v>#N/A</v>
      </c>
      <c r="X1353" s="191">
        <f ca="1" t="shared" si="107"/>
        <v>0</v>
      </c>
      <c r="AB1353" s="235" t="str">
        <f ca="1" t="shared" si="109"/>
        <v/>
      </c>
      <c r="AC1353" s="191" t="str">
        <f ca="1" t="shared" si="110"/>
        <v/>
      </c>
      <c r="AD1353" s="191" t="str">
        <f ca="1" t="shared" si="111"/>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8"/>
        <v/>
      </c>
      <c r="T1354" s="232" t="str">
        <f ca="1">IF(B1354="","",IF(ISERROR(MATCH($J1354,SorP!$B$1:$B$6261,0)),"",INDIRECT("'SorP'!$A$"&amp;MATCH($S1354&amp;$J1354,SorP!C:C,0))))</f>
        <v/>
      </c>
      <c r="U1354" s="233"/>
      <c r="V1354" s="234" t="e">
        <f ca="1">IF(C1354="",NA(),MATCH($B1354&amp;$C1354,'Smelter Look-up'!$J:$J,0))</f>
        <v>#N/A</v>
      </c>
      <c r="X1354" s="191">
        <f ca="1" t="shared" si="107"/>
        <v>0</v>
      </c>
      <c r="AB1354" s="235" t="str">
        <f ca="1" t="shared" si="109"/>
        <v/>
      </c>
      <c r="AC1354" s="191" t="str">
        <f ca="1" t="shared" si="110"/>
        <v/>
      </c>
      <c r="AD1354" s="191" t="str">
        <f ca="1" t="shared" si="111"/>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8"/>
        <v/>
      </c>
      <c r="T1355" s="232" t="str">
        <f ca="1">IF(B1355="","",IF(ISERROR(MATCH($J1355,SorP!$B$1:$B$6261,0)),"",INDIRECT("'SorP'!$A$"&amp;MATCH($S1355&amp;$J1355,SorP!C:C,0))))</f>
        <v/>
      </c>
      <c r="U1355" s="233"/>
      <c r="V1355" s="234" t="e">
        <f ca="1">IF(C1355="",NA(),MATCH($B1355&amp;$C1355,'Smelter Look-up'!$J:$J,0))</f>
        <v>#N/A</v>
      </c>
      <c r="X1355" s="191">
        <f ca="1" t="shared" si="107"/>
        <v>0</v>
      </c>
      <c r="AB1355" s="235" t="str">
        <f ca="1" t="shared" si="109"/>
        <v/>
      </c>
      <c r="AC1355" s="191" t="str">
        <f ca="1" t="shared" si="110"/>
        <v/>
      </c>
      <c r="AD1355" s="191" t="str">
        <f ca="1" t="shared" si="111"/>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8"/>
        <v/>
      </c>
      <c r="T1356" s="232" t="str">
        <f ca="1">IF(B1356="","",IF(ISERROR(MATCH($J1356,SorP!$B$1:$B$6261,0)),"",INDIRECT("'SorP'!$A$"&amp;MATCH($S1356&amp;$J1356,SorP!C:C,0))))</f>
        <v/>
      </c>
      <c r="U1356" s="233"/>
      <c r="V1356" s="234" t="e">
        <f ca="1">IF(C1356="",NA(),MATCH($B1356&amp;$C1356,'Smelter Look-up'!$J:$J,0))</f>
        <v>#N/A</v>
      </c>
      <c r="X1356" s="191">
        <f ca="1" t="shared" si="107"/>
        <v>0</v>
      </c>
      <c r="AB1356" s="235" t="str">
        <f ca="1" t="shared" si="109"/>
        <v/>
      </c>
      <c r="AC1356" s="191" t="str">
        <f ca="1" t="shared" si="110"/>
        <v/>
      </c>
      <c r="AD1356" s="191" t="str">
        <f ca="1" t="shared" si="111"/>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8"/>
        <v/>
      </c>
      <c r="T1357" s="232" t="str">
        <f ca="1">IF(B1357="","",IF(ISERROR(MATCH($J1357,SorP!$B$1:$B$6261,0)),"",INDIRECT("'SorP'!$A$"&amp;MATCH($S1357&amp;$J1357,SorP!C:C,0))))</f>
        <v/>
      </c>
      <c r="U1357" s="233"/>
      <c r="V1357" s="234" t="e">
        <f ca="1">IF(C1357="",NA(),MATCH($B1357&amp;$C1357,'Smelter Look-up'!$J:$J,0))</f>
        <v>#N/A</v>
      </c>
      <c r="X1357" s="191">
        <f ca="1" t="shared" si="107"/>
        <v>0</v>
      </c>
      <c r="AB1357" s="235" t="str">
        <f ca="1" t="shared" si="109"/>
        <v/>
      </c>
      <c r="AC1357" s="191" t="str">
        <f ca="1" t="shared" si="110"/>
        <v/>
      </c>
      <c r="AD1357" s="191" t="str">
        <f ca="1" t="shared" si="111"/>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8"/>
        <v/>
      </c>
      <c r="T1358" s="232" t="str">
        <f ca="1">IF(B1358="","",IF(ISERROR(MATCH($J1358,SorP!$B$1:$B$6261,0)),"",INDIRECT("'SorP'!$A$"&amp;MATCH($S1358&amp;$J1358,SorP!C:C,0))))</f>
        <v/>
      </c>
      <c r="U1358" s="233"/>
      <c r="V1358" s="234" t="e">
        <f ca="1">IF(C1358="",NA(),MATCH($B1358&amp;$C1358,'Smelter Look-up'!$J:$J,0))</f>
        <v>#N/A</v>
      </c>
      <c r="X1358" s="191">
        <f ca="1" t="shared" si="107"/>
        <v>0</v>
      </c>
      <c r="AB1358" s="235" t="str">
        <f ca="1" t="shared" si="109"/>
        <v/>
      </c>
      <c r="AC1358" s="191" t="str">
        <f ca="1" t="shared" si="110"/>
        <v/>
      </c>
      <c r="AD1358" s="191" t="str">
        <f ca="1" t="shared" si="111"/>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8"/>
        <v/>
      </c>
      <c r="T1359" s="232" t="str">
        <f ca="1">IF(B1359="","",IF(ISERROR(MATCH($J1359,SorP!$B$1:$B$6261,0)),"",INDIRECT("'SorP'!$A$"&amp;MATCH($S1359&amp;$J1359,SorP!C:C,0))))</f>
        <v/>
      </c>
      <c r="U1359" s="233"/>
      <c r="V1359" s="234" t="e">
        <f ca="1">IF(C1359="",NA(),MATCH($B1359&amp;$C1359,'Smelter Look-up'!$J:$J,0))</f>
        <v>#N/A</v>
      </c>
      <c r="X1359" s="191">
        <f ca="1" t="shared" si="107"/>
        <v>0</v>
      </c>
      <c r="AB1359" s="235" t="str">
        <f ca="1" t="shared" si="109"/>
        <v/>
      </c>
      <c r="AC1359" s="191" t="str">
        <f ca="1" t="shared" si="110"/>
        <v/>
      </c>
      <c r="AD1359" s="191" t="str">
        <f ca="1" t="shared" si="111"/>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8"/>
        <v/>
      </c>
      <c r="T1360" s="232" t="str">
        <f ca="1">IF(B1360="","",IF(ISERROR(MATCH($J1360,SorP!$B$1:$B$6261,0)),"",INDIRECT("'SorP'!$A$"&amp;MATCH($S1360&amp;$J1360,SorP!C:C,0))))</f>
        <v/>
      </c>
      <c r="U1360" s="233"/>
      <c r="V1360" s="234" t="e">
        <f ca="1">IF(C1360="",NA(),MATCH($B1360&amp;$C1360,'Smelter Look-up'!$J:$J,0))</f>
        <v>#N/A</v>
      </c>
      <c r="X1360" s="191">
        <f ca="1" t="shared" si="107"/>
        <v>0</v>
      </c>
      <c r="AB1360" s="235" t="str">
        <f ca="1" t="shared" si="109"/>
        <v/>
      </c>
      <c r="AC1360" s="191" t="str">
        <f ca="1" t="shared" si="110"/>
        <v/>
      </c>
      <c r="AD1360" s="191" t="str">
        <f ca="1" t="shared" si="111"/>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8"/>
        <v/>
      </c>
      <c r="T1361" s="232" t="str">
        <f ca="1">IF(B1361="","",IF(ISERROR(MATCH($J1361,SorP!$B$1:$B$6261,0)),"",INDIRECT("'SorP'!$A$"&amp;MATCH($S1361&amp;$J1361,SorP!C:C,0))))</f>
        <v/>
      </c>
      <c r="U1361" s="233"/>
      <c r="V1361" s="234" t="e">
        <f ca="1">IF(C1361="",NA(),MATCH($B1361&amp;$C1361,'Smelter Look-up'!$J:$J,0))</f>
        <v>#N/A</v>
      </c>
      <c r="X1361" s="191">
        <f ca="1" t="shared" si="107"/>
        <v>0</v>
      </c>
      <c r="AB1361" s="235" t="str">
        <f ca="1" t="shared" si="109"/>
        <v/>
      </c>
      <c r="AC1361" s="191" t="str">
        <f ca="1" t="shared" si="110"/>
        <v/>
      </c>
      <c r="AD1361" s="191" t="str">
        <f ca="1" t="shared" si="111"/>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8"/>
        <v/>
      </c>
      <c r="T1362" s="232" t="str">
        <f ca="1">IF(B1362="","",IF(ISERROR(MATCH($J1362,SorP!$B$1:$B$6261,0)),"",INDIRECT("'SorP'!$A$"&amp;MATCH($S1362&amp;$J1362,SorP!C:C,0))))</f>
        <v/>
      </c>
      <c r="U1362" s="233"/>
      <c r="V1362" s="234" t="e">
        <f ca="1">IF(C1362="",NA(),MATCH($B1362&amp;$C1362,'Smelter Look-up'!$J:$J,0))</f>
        <v>#N/A</v>
      </c>
      <c r="X1362" s="191">
        <f ca="1" t="shared" si="107"/>
        <v>0</v>
      </c>
      <c r="AB1362" s="235" t="str">
        <f ca="1" t="shared" si="109"/>
        <v/>
      </c>
      <c r="AC1362" s="191" t="str">
        <f ca="1" t="shared" si="110"/>
        <v/>
      </c>
      <c r="AD1362" s="191" t="str">
        <f ca="1" t="shared" si="111"/>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8"/>
        <v/>
      </c>
      <c r="T1363" s="232" t="str">
        <f ca="1">IF(B1363="","",IF(ISERROR(MATCH($J1363,SorP!$B$1:$B$6261,0)),"",INDIRECT("'SorP'!$A$"&amp;MATCH($S1363&amp;$J1363,SorP!C:C,0))))</f>
        <v/>
      </c>
      <c r="U1363" s="233"/>
      <c r="V1363" s="234" t="e">
        <f ca="1">IF(C1363="",NA(),MATCH($B1363&amp;$C1363,'Smelter Look-up'!$J:$J,0))</f>
        <v>#N/A</v>
      </c>
      <c r="X1363" s="191">
        <f ca="1" t="shared" si="107"/>
        <v>0</v>
      </c>
      <c r="AB1363" s="235" t="str">
        <f ca="1" t="shared" si="109"/>
        <v/>
      </c>
      <c r="AC1363" s="191" t="str">
        <f ca="1" t="shared" si="110"/>
        <v/>
      </c>
      <c r="AD1363" s="191" t="str">
        <f ca="1" t="shared" si="111"/>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8"/>
        <v/>
      </c>
      <c r="T1364" s="232" t="str">
        <f ca="1">IF(B1364="","",IF(ISERROR(MATCH($J1364,SorP!$B$1:$B$6261,0)),"",INDIRECT("'SorP'!$A$"&amp;MATCH($S1364&amp;$J1364,SorP!C:C,0))))</f>
        <v/>
      </c>
      <c r="U1364" s="233"/>
      <c r="V1364" s="234" t="e">
        <f ca="1">IF(C1364="",NA(),MATCH($B1364&amp;$C1364,'Smelter Look-up'!$J:$J,0))</f>
        <v>#N/A</v>
      </c>
      <c r="X1364" s="191">
        <f ca="1" t="shared" si="107"/>
        <v>0</v>
      </c>
      <c r="AB1364" s="235" t="str">
        <f ca="1" t="shared" si="109"/>
        <v/>
      </c>
      <c r="AC1364" s="191" t="str">
        <f ca="1" t="shared" si="110"/>
        <v/>
      </c>
      <c r="AD1364" s="191" t="str">
        <f ca="1" t="shared" si="111"/>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8"/>
        <v/>
      </c>
      <c r="T1365" s="232" t="str">
        <f ca="1">IF(B1365="","",IF(ISERROR(MATCH($J1365,SorP!$B$1:$B$6261,0)),"",INDIRECT("'SorP'!$A$"&amp;MATCH($S1365&amp;$J1365,SorP!C:C,0))))</f>
        <v/>
      </c>
      <c r="U1365" s="233"/>
      <c r="V1365" s="234" t="e">
        <f ca="1">IF(C1365="",NA(),MATCH($B1365&amp;$C1365,'Smelter Look-up'!$J:$J,0))</f>
        <v>#N/A</v>
      </c>
      <c r="X1365" s="191">
        <f ca="1" t="shared" si="107"/>
        <v>0</v>
      </c>
      <c r="AB1365" s="235" t="str">
        <f ca="1" t="shared" si="109"/>
        <v/>
      </c>
      <c r="AC1365" s="191" t="str">
        <f ca="1" t="shared" si="110"/>
        <v/>
      </c>
      <c r="AD1365" s="191" t="str">
        <f ca="1" t="shared" si="111"/>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8"/>
        <v/>
      </c>
      <c r="T1366" s="232" t="str">
        <f ca="1">IF(B1366="","",IF(ISERROR(MATCH($J1366,SorP!$B$1:$B$6261,0)),"",INDIRECT("'SorP'!$A$"&amp;MATCH($S1366&amp;$J1366,SorP!C:C,0))))</f>
        <v/>
      </c>
      <c r="U1366" s="233"/>
      <c r="V1366" s="234" t="e">
        <f ca="1">IF(C1366="",NA(),MATCH($B1366&amp;$C1366,'Smelter Look-up'!$J:$J,0))</f>
        <v>#N/A</v>
      </c>
      <c r="X1366" s="191">
        <f ca="1" t="shared" si="107"/>
        <v>0</v>
      </c>
      <c r="AB1366" s="235" t="str">
        <f ca="1" t="shared" si="109"/>
        <v/>
      </c>
      <c r="AC1366" s="191" t="str">
        <f ca="1" t="shared" si="110"/>
        <v/>
      </c>
      <c r="AD1366" s="191" t="str">
        <f ca="1" t="shared" si="111"/>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8"/>
        <v/>
      </c>
      <c r="T1367" s="232" t="str">
        <f ca="1">IF(B1367="","",IF(ISERROR(MATCH($J1367,SorP!$B$1:$B$6261,0)),"",INDIRECT("'SorP'!$A$"&amp;MATCH($S1367&amp;$J1367,SorP!C:C,0))))</f>
        <v/>
      </c>
      <c r="U1367" s="233"/>
      <c r="V1367" s="234" t="e">
        <f ca="1">IF(C1367="",NA(),MATCH($B1367&amp;$C1367,'Smelter Look-up'!$J:$J,0))</f>
        <v>#N/A</v>
      </c>
      <c r="X1367" s="191">
        <f ca="1" t="shared" si="107"/>
        <v>0</v>
      </c>
      <c r="AB1367" s="235" t="str">
        <f ca="1" t="shared" si="109"/>
        <v/>
      </c>
      <c r="AC1367" s="191" t="str">
        <f ca="1" t="shared" si="110"/>
        <v/>
      </c>
      <c r="AD1367" s="191" t="str">
        <f ca="1" t="shared" si="111"/>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8"/>
        <v/>
      </c>
      <c r="T1368" s="232" t="str">
        <f ca="1">IF(B1368="","",IF(ISERROR(MATCH($J1368,SorP!$B$1:$B$6261,0)),"",INDIRECT("'SorP'!$A$"&amp;MATCH($S1368&amp;$J1368,SorP!C:C,0))))</f>
        <v/>
      </c>
      <c r="U1368" s="233"/>
      <c r="V1368" s="234" t="e">
        <f ca="1">IF(C1368="",NA(),MATCH($B1368&amp;$C1368,'Smelter Look-up'!$J:$J,0))</f>
        <v>#N/A</v>
      </c>
      <c r="X1368" s="191">
        <f ca="1" t="shared" si="107"/>
        <v>0</v>
      </c>
      <c r="AB1368" s="235" t="str">
        <f ca="1" t="shared" si="109"/>
        <v/>
      </c>
      <c r="AC1368" s="191" t="str">
        <f ca="1" t="shared" si="110"/>
        <v/>
      </c>
      <c r="AD1368" s="191" t="str">
        <f ca="1" t="shared" si="111"/>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8"/>
        <v/>
      </c>
      <c r="T1369" s="232" t="str">
        <f ca="1">IF(B1369="","",IF(ISERROR(MATCH($J1369,SorP!$B$1:$B$6261,0)),"",INDIRECT("'SorP'!$A$"&amp;MATCH($S1369&amp;$J1369,SorP!C:C,0))))</f>
        <v/>
      </c>
      <c r="U1369" s="233"/>
      <c r="V1369" s="234" t="e">
        <f ca="1">IF(C1369="",NA(),MATCH($B1369&amp;$C1369,'Smelter Look-up'!$J:$J,0))</f>
        <v>#N/A</v>
      </c>
      <c r="X1369" s="191">
        <f ca="1" t="shared" si="107"/>
        <v>0</v>
      </c>
      <c r="AB1369" s="235" t="str">
        <f ca="1" t="shared" si="109"/>
        <v/>
      </c>
      <c r="AC1369" s="191" t="str">
        <f ca="1" t="shared" si="110"/>
        <v/>
      </c>
      <c r="AD1369" s="191" t="str">
        <f ca="1" t="shared" si="111"/>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8"/>
        <v/>
      </c>
      <c r="T1370" s="232" t="str">
        <f ca="1">IF(B1370="","",IF(ISERROR(MATCH($J1370,SorP!$B$1:$B$6261,0)),"",INDIRECT("'SorP'!$A$"&amp;MATCH($S1370&amp;$J1370,SorP!C:C,0))))</f>
        <v/>
      </c>
      <c r="U1370" s="233"/>
      <c r="V1370" s="234" t="e">
        <f ca="1">IF(C1370="",NA(),MATCH($B1370&amp;$C1370,'Smelter Look-up'!$J:$J,0))</f>
        <v>#N/A</v>
      </c>
      <c r="X1370" s="191">
        <f ca="1" t="shared" si="107"/>
        <v>0</v>
      </c>
      <c r="AB1370" s="235" t="str">
        <f ca="1" t="shared" si="109"/>
        <v/>
      </c>
      <c r="AC1370" s="191" t="str">
        <f ca="1" t="shared" si="110"/>
        <v/>
      </c>
      <c r="AD1370" s="191" t="str">
        <f ca="1" t="shared" si="111"/>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8"/>
        <v/>
      </c>
      <c r="T1371" s="232" t="str">
        <f ca="1">IF(B1371="","",IF(ISERROR(MATCH($J1371,SorP!$B$1:$B$6261,0)),"",INDIRECT("'SorP'!$A$"&amp;MATCH($S1371&amp;$J1371,SorP!C:C,0))))</f>
        <v/>
      </c>
      <c r="U1371" s="233"/>
      <c r="V1371" s="234" t="e">
        <f ca="1">IF(C1371="",NA(),MATCH($B1371&amp;$C1371,'Smelter Look-up'!$J:$J,0))</f>
        <v>#N/A</v>
      </c>
      <c r="X1371" s="191">
        <f ca="1" t="shared" si="107"/>
        <v>0</v>
      </c>
      <c r="AB1371" s="235" t="str">
        <f ca="1" t="shared" si="109"/>
        <v/>
      </c>
      <c r="AC1371" s="191" t="str">
        <f ca="1" t="shared" si="110"/>
        <v/>
      </c>
      <c r="AD1371" s="191" t="str">
        <f ca="1" t="shared" si="111"/>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8"/>
        <v/>
      </c>
      <c r="T1372" s="232" t="str">
        <f ca="1">IF(B1372="","",IF(ISERROR(MATCH($J1372,SorP!$B$1:$B$6261,0)),"",INDIRECT("'SorP'!$A$"&amp;MATCH($S1372&amp;$J1372,SorP!C:C,0))))</f>
        <v/>
      </c>
      <c r="U1372" s="233"/>
      <c r="V1372" s="234" t="e">
        <f ca="1">IF(C1372="",NA(),MATCH($B1372&amp;$C1372,'Smelter Look-up'!$J:$J,0))</f>
        <v>#N/A</v>
      </c>
      <c r="X1372" s="191">
        <f ca="1" t="shared" si="107"/>
        <v>0</v>
      </c>
      <c r="AB1372" s="235" t="str">
        <f ca="1" t="shared" si="109"/>
        <v/>
      </c>
      <c r="AC1372" s="191" t="str">
        <f ca="1" t="shared" si="110"/>
        <v/>
      </c>
      <c r="AD1372" s="191" t="str">
        <f ca="1" t="shared" si="111"/>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8"/>
        <v/>
      </c>
      <c r="T1373" s="232" t="str">
        <f ca="1">IF(B1373="","",IF(ISERROR(MATCH($J1373,SorP!$B$1:$B$6261,0)),"",INDIRECT("'SorP'!$A$"&amp;MATCH($S1373&amp;$J1373,SorP!C:C,0))))</f>
        <v/>
      </c>
      <c r="U1373" s="233"/>
      <c r="V1373" s="234" t="e">
        <f ca="1">IF(C1373="",NA(),MATCH($B1373&amp;$C1373,'Smelter Look-up'!$J:$J,0))</f>
        <v>#N/A</v>
      </c>
      <c r="X1373" s="191">
        <f ca="1" t="shared" si="107"/>
        <v>0</v>
      </c>
      <c r="AB1373" s="235" t="str">
        <f ca="1" t="shared" si="109"/>
        <v/>
      </c>
      <c r="AC1373" s="191" t="str">
        <f ca="1" t="shared" si="110"/>
        <v/>
      </c>
      <c r="AD1373" s="191" t="str">
        <f ca="1" t="shared" si="111"/>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8"/>
        <v/>
      </c>
      <c r="T1374" s="232" t="str">
        <f ca="1">IF(B1374="","",IF(ISERROR(MATCH($J1374,SorP!$B$1:$B$6261,0)),"",INDIRECT("'SorP'!$A$"&amp;MATCH($S1374&amp;$J1374,SorP!C:C,0))))</f>
        <v/>
      </c>
      <c r="U1374" s="233"/>
      <c r="V1374" s="234" t="e">
        <f ca="1">IF(C1374="",NA(),MATCH($B1374&amp;$C1374,'Smelter Look-up'!$J:$J,0))</f>
        <v>#N/A</v>
      </c>
      <c r="X1374" s="191">
        <f ca="1" t="shared" si="107"/>
        <v>0</v>
      </c>
      <c r="AB1374" s="235" t="str">
        <f ca="1" t="shared" si="109"/>
        <v/>
      </c>
      <c r="AC1374" s="191" t="str">
        <f ca="1" t="shared" si="110"/>
        <v/>
      </c>
      <c r="AD1374" s="191" t="str">
        <f ca="1" t="shared" si="111"/>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8"/>
        <v/>
      </c>
      <c r="T1375" s="232" t="str">
        <f ca="1">IF(B1375="","",IF(ISERROR(MATCH($J1375,SorP!$B$1:$B$6261,0)),"",INDIRECT("'SorP'!$A$"&amp;MATCH($S1375&amp;$J1375,SorP!C:C,0))))</f>
        <v/>
      </c>
      <c r="U1375" s="233"/>
      <c r="V1375" s="234" t="e">
        <f ca="1">IF(C1375="",NA(),MATCH($B1375&amp;$C1375,'Smelter Look-up'!$J:$J,0))</f>
        <v>#N/A</v>
      </c>
      <c r="X1375" s="191">
        <f ca="1" t="shared" si="107"/>
        <v>0</v>
      </c>
      <c r="AB1375" s="235" t="str">
        <f ca="1" t="shared" si="109"/>
        <v/>
      </c>
      <c r="AC1375" s="191" t="str">
        <f ca="1" t="shared" si="110"/>
        <v/>
      </c>
      <c r="AD1375" s="191" t="str">
        <f ca="1" t="shared" si="111"/>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8"/>
        <v/>
      </c>
      <c r="T1376" s="232" t="str">
        <f ca="1">IF(B1376="","",IF(ISERROR(MATCH($J1376,SorP!$B$1:$B$6261,0)),"",INDIRECT("'SorP'!$A$"&amp;MATCH($S1376&amp;$J1376,SorP!C:C,0))))</f>
        <v/>
      </c>
      <c r="U1376" s="233"/>
      <c r="V1376" s="234" t="e">
        <f ca="1">IF(C1376="",NA(),MATCH($B1376&amp;$C1376,'Smelter Look-up'!$J:$J,0))</f>
        <v>#N/A</v>
      </c>
      <c r="X1376" s="191">
        <f ca="1" t="shared" si="107"/>
        <v>0</v>
      </c>
      <c r="AB1376" s="235" t="str">
        <f ca="1" t="shared" si="109"/>
        <v/>
      </c>
      <c r="AC1376" s="191" t="str">
        <f ca="1" t="shared" si="110"/>
        <v/>
      </c>
      <c r="AD1376" s="191" t="str">
        <f ca="1" t="shared" si="111"/>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8"/>
        <v/>
      </c>
      <c r="T1377" s="232" t="str">
        <f ca="1">IF(B1377="","",IF(ISERROR(MATCH($J1377,SorP!$B$1:$B$6261,0)),"",INDIRECT("'SorP'!$A$"&amp;MATCH($S1377&amp;$J1377,SorP!C:C,0))))</f>
        <v/>
      </c>
      <c r="U1377" s="233"/>
      <c r="V1377" s="234" t="e">
        <f ca="1">IF(C1377="",NA(),MATCH($B1377&amp;$C1377,'Smelter Look-up'!$J:$J,0))</f>
        <v>#N/A</v>
      </c>
      <c r="X1377" s="191">
        <f ca="1" t="shared" si="107"/>
        <v>0</v>
      </c>
      <c r="AB1377" s="235" t="str">
        <f ca="1" t="shared" si="109"/>
        <v/>
      </c>
      <c r="AC1377" s="191" t="str">
        <f ca="1" t="shared" si="110"/>
        <v/>
      </c>
      <c r="AD1377" s="191" t="str">
        <f ca="1" t="shared" si="111"/>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8"/>
        <v/>
      </c>
      <c r="T1378" s="232" t="str">
        <f ca="1">IF(B1378="","",IF(ISERROR(MATCH($J1378,SorP!$B$1:$B$6261,0)),"",INDIRECT("'SorP'!$A$"&amp;MATCH($S1378&amp;$J1378,SorP!C:C,0))))</f>
        <v/>
      </c>
      <c r="U1378" s="233"/>
      <c r="V1378" s="234" t="e">
        <f ca="1">IF(C1378="",NA(),MATCH($B1378&amp;$C1378,'Smelter Look-up'!$J:$J,0))</f>
        <v>#N/A</v>
      </c>
      <c r="X1378" s="191">
        <f ca="1" t="shared" si="107"/>
        <v>0</v>
      </c>
      <c r="AB1378" s="235" t="str">
        <f ca="1" t="shared" si="109"/>
        <v/>
      </c>
      <c r="AC1378" s="191" t="str">
        <f ca="1" t="shared" si="110"/>
        <v/>
      </c>
      <c r="AD1378" s="191" t="str">
        <f ca="1" t="shared" si="111"/>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8"/>
        <v/>
      </c>
      <c r="T1379" s="232" t="str">
        <f ca="1">IF(B1379="","",IF(ISERROR(MATCH($J1379,SorP!$B$1:$B$6261,0)),"",INDIRECT("'SorP'!$A$"&amp;MATCH($S1379&amp;$J1379,SorP!C:C,0))))</f>
        <v/>
      </c>
      <c r="U1379" s="233"/>
      <c r="V1379" s="234" t="e">
        <f ca="1">IF(C1379="",NA(),MATCH($B1379&amp;$C1379,'Smelter Look-up'!$J:$J,0))</f>
        <v>#N/A</v>
      </c>
      <c r="X1379" s="191">
        <f ca="1" t="shared" si="107"/>
        <v>0</v>
      </c>
      <c r="AB1379" s="235" t="str">
        <f ca="1" t="shared" si="109"/>
        <v/>
      </c>
      <c r="AC1379" s="191" t="str">
        <f ca="1" t="shared" si="110"/>
        <v/>
      </c>
      <c r="AD1379" s="191" t="str">
        <f ca="1" t="shared" si="111"/>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8"/>
        <v/>
      </c>
      <c r="T1380" s="232" t="str">
        <f ca="1">IF(B1380="","",IF(ISERROR(MATCH($J1380,SorP!$B$1:$B$6261,0)),"",INDIRECT("'SorP'!$A$"&amp;MATCH($S1380&amp;$J1380,SorP!C:C,0))))</f>
        <v/>
      </c>
      <c r="U1380" s="233"/>
      <c r="V1380" s="234" t="e">
        <f ca="1">IF(C1380="",NA(),MATCH($B1380&amp;$C1380,'Smelter Look-up'!$J:$J,0))</f>
        <v>#N/A</v>
      </c>
      <c r="X1380" s="191">
        <f ca="1" t="shared" si="107"/>
        <v>0</v>
      </c>
      <c r="AB1380" s="235" t="str">
        <f ca="1" t="shared" si="109"/>
        <v/>
      </c>
      <c r="AC1380" s="191" t="str">
        <f ca="1" t="shared" si="110"/>
        <v/>
      </c>
      <c r="AD1380" s="191" t="str">
        <f ca="1" t="shared" si="111"/>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8"/>
        <v/>
      </c>
      <c r="T1381" s="232" t="str">
        <f ca="1">IF(B1381="","",IF(ISERROR(MATCH($J1381,SorP!$B$1:$B$6261,0)),"",INDIRECT("'SorP'!$A$"&amp;MATCH($S1381&amp;$J1381,SorP!C:C,0))))</f>
        <v/>
      </c>
      <c r="U1381" s="233"/>
      <c r="V1381" s="234" t="e">
        <f ca="1">IF(C1381="",NA(),MATCH($B1381&amp;$C1381,'Smelter Look-up'!$J:$J,0))</f>
        <v>#N/A</v>
      </c>
      <c r="X1381" s="191">
        <f ca="1" t="shared" si="107"/>
        <v>0</v>
      </c>
      <c r="AB1381" s="235" t="str">
        <f ca="1" t="shared" si="109"/>
        <v/>
      </c>
      <c r="AC1381" s="191" t="str">
        <f ca="1" t="shared" si="110"/>
        <v/>
      </c>
      <c r="AD1381" s="191" t="str">
        <f ca="1" t="shared" si="111"/>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8"/>
        <v/>
      </c>
      <c r="T1382" s="232" t="str">
        <f ca="1">IF(B1382="","",IF(ISERROR(MATCH($J1382,SorP!$B$1:$B$6261,0)),"",INDIRECT("'SorP'!$A$"&amp;MATCH($S1382&amp;$J1382,SorP!C:C,0))))</f>
        <v/>
      </c>
      <c r="U1382" s="233"/>
      <c r="V1382" s="234" t="e">
        <f ca="1">IF(C1382="",NA(),MATCH($B1382&amp;$C1382,'Smelter Look-up'!$J:$J,0))</f>
        <v>#N/A</v>
      </c>
      <c r="X1382" s="191">
        <f ca="1" t="shared" si="107"/>
        <v>0</v>
      </c>
      <c r="AB1382" s="235" t="str">
        <f ca="1" t="shared" si="109"/>
        <v/>
      </c>
      <c r="AC1382" s="191" t="str">
        <f ca="1" t="shared" si="110"/>
        <v/>
      </c>
      <c r="AD1382" s="191" t="str">
        <f ca="1" t="shared" si="111"/>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8"/>
        <v/>
      </c>
      <c r="T1383" s="232" t="str">
        <f ca="1">IF(B1383="","",IF(ISERROR(MATCH($J1383,SorP!$B$1:$B$6261,0)),"",INDIRECT("'SorP'!$A$"&amp;MATCH($S1383&amp;$J1383,SorP!C:C,0))))</f>
        <v/>
      </c>
      <c r="U1383" s="233"/>
      <c r="V1383" s="234" t="e">
        <f ca="1">IF(C1383="",NA(),MATCH($B1383&amp;$C1383,'Smelter Look-up'!$J:$J,0))</f>
        <v>#N/A</v>
      </c>
      <c r="X1383" s="191">
        <f ca="1" t="shared" si="107"/>
        <v>0</v>
      </c>
      <c r="AB1383" s="235" t="str">
        <f ca="1" t="shared" si="109"/>
        <v/>
      </c>
      <c r="AC1383" s="191" t="str">
        <f ca="1" t="shared" si="110"/>
        <v/>
      </c>
      <c r="AD1383" s="191" t="str">
        <f ca="1" t="shared" si="111"/>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8"/>
        <v/>
      </c>
      <c r="T1384" s="232" t="str">
        <f ca="1">IF(B1384="","",IF(ISERROR(MATCH($J1384,SorP!$B$1:$B$6261,0)),"",INDIRECT("'SorP'!$A$"&amp;MATCH($S1384&amp;$J1384,SorP!C:C,0))))</f>
        <v/>
      </c>
      <c r="U1384" s="233"/>
      <c r="V1384" s="234" t="e">
        <f ca="1">IF(C1384="",NA(),MATCH($B1384&amp;$C1384,'Smelter Look-up'!$J:$J,0))</f>
        <v>#N/A</v>
      </c>
      <c r="X1384" s="191">
        <f ca="1" t="shared" si="107"/>
        <v>0</v>
      </c>
      <c r="AB1384" s="235" t="str">
        <f ca="1" t="shared" si="109"/>
        <v/>
      </c>
      <c r="AC1384" s="191" t="str">
        <f ca="1" t="shared" si="110"/>
        <v/>
      </c>
      <c r="AD1384" s="191" t="str">
        <f ca="1" t="shared" si="111"/>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8"/>
        <v/>
      </c>
      <c r="T1385" s="232" t="str">
        <f ca="1">IF(B1385="","",IF(ISERROR(MATCH($J1385,SorP!$B$1:$B$6261,0)),"",INDIRECT("'SorP'!$A$"&amp;MATCH($S1385&amp;$J1385,SorP!C:C,0))))</f>
        <v/>
      </c>
      <c r="U1385" s="233"/>
      <c r="V1385" s="234" t="e">
        <f ca="1">IF(C1385="",NA(),MATCH($B1385&amp;$C1385,'Smelter Look-up'!$J:$J,0))</f>
        <v>#N/A</v>
      </c>
      <c r="X1385" s="191">
        <f ca="1" t="shared" si="107"/>
        <v>0</v>
      </c>
      <c r="AB1385" s="235" t="str">
        <f ca="1" t="shared" si="109"/>
        <v/>
      </c>
      <c r="AC1385" s="191" t="str">
        <f ca="1" t="shared" si="110"/>
        <v/>
      </c>
      <c r="AD1385" s="191" t="str">
        <f ca="1" t="shared" si="111"/>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8"/>
        <v/>
      </c>
      <c r="T1386" s="232" t="str">
        <f ca="1">IF(B1386="","",IF(ISERROR(MATCH($J1386,SorP!$B$1:$B$6261,0)),"",INDIRECT("'SorP'!$A$"&amp;MATCH($S1386&amp;$J1386,SorP!C:C,0))))</f>
        <v/>
      </c>
      <c r="U1386" s="233"/>
      <c r="V1386" s="234" t="e">
        <f ca="1">IF(C1386="",NA(),MATCH($B1386&amp;$C1386,'Smelter Look-up'!$J:$J,0))</f>
        <v>#N/A</v>
      </c>
      <c r="X1386" s="191">
        <f ca="1" t="shared" si="107"/>
        <v>0</v>
      </c>
      <c r="AB1386" s="235" t="str">
        <f ca="1" t="shared" si="109"/>
        <v/>
      </c>
      <c r="AC1386" s="191" t="str">
        <f ca="1" t="shared" si="110"/>
        <v/>
      </c>
      <c r="AD1386" s="191" t="str">
        <f ca="1" t="shared" si="111"/>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8"/>
        <v/>
      </c>
      <c r="T1387" s="232" t="str">
        <f ca="1">IF(B1387="","",IF(ISERROR(MATCH($J1387,SorP!$B$1:$B$6261,0)),"",INDIRECT("'SorP'!$A$"&amp;MATCH($S1387&amp;$J1387,SorP!C:C,0))))</f>
        <v/>
      </c>
      <c r="U1387" s="233"/>
      <c r="V1387" s="234" t="e">
        <f ca="1">IF(C1387="",NA(),MATCH($B1387&amp;$C1387,'Smelter Look-up'!$J:$J,0))</f>
        <v>#N/A</v>
      </c>
      <c r="X1387" s="191">
        <f ca="1" t="shared" si="107"/>
        <v>0</v>
      </c>
      <c r="AB1387" s="235" t="str">
        <f ca="1" t="shared" si="109"/>
        <v/>
      </c>
      <c r="AC1387" s="191" t="str">
        <f ca="1" t="shared" si="110"/>
        <v/>
      </c>
      <c r="AD1387" s="191" t="str">
        <f ca="1" t="shared" si="111"/>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8"/>
        <v/>
      </c>
      <c r="T1388" s="232" t="str">
        <f ca="1">IF(B1388="","",IF(ISERROR(MATCH($J1388,SorP!$B$1:$B$6261,0)),"",INDIRECT("'SorP'!$A$"&amp;MATCH($S1388&amp;$J1388,SorP!C:C,0))))</f>
        <v/>
      </c>
      <c r="U1388" s="233"/>
      <c r="V1388" s="234" t="e">
        <f ca="1">IF(C1388="",NA(),MATCH($B1388&amp;$C1388,'Smelter Look-up'!$J:$J,0))</f>
        <v>#N/A</v>
      </c>
      <c r="X1388" s="191">
        <f ca="1" t="shared" si="107"/>
        <v>0</v>
      </c>
      <c r="AB1388" s="235" t="str">
        <f ca="1" t="shared" si="109"/>
        <v/>
      </c>
      <c r="AC1388" s="191" t="str">
        <f ca="1" t="shared" si="110"/>
        <v/>
      </c>
      <c r="AD1388" s="191" t="str">
        <f ca="1" t="shared" si="111"/>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8"/>
        <v/>
      </c>
      <c r="T1389" s="232" t="str">
        <f ca="1">IF(B1389="","",IF(ISERROR(MATCH($J1389,SorP!$B$1:$B$6261,0)),"",INDIRECT("'SorP'!$A$"&amp;MATCH($S1389&amp;$J1389,SorP!C:C,0))))</f>
        <v/>
      </c>
      <c r="U1389" s="233"/>
      <c r="V1389" s="234" t="e">
        <f ca="1">IF(C1389="",NA(),MATCH($B1389&amp;$C1389,'Smelter Look-up'!$J:$J,0))</f>
        <v>#N/A</v>
      </c>
      <c r="X1389" s="191">
        <f ca="1" t="shared" si="107"/>
        <v>0</v>
      </c>
      <c r="AB1389" s="235" t="str">
        <f ca="1" t="shared" si="109"/>
        <v/>
      </c>
      <c r="AC1389" s="191" t="str">
        <f ca="1" t="shared" si="110"/>
        <v/>
      </c>
      <c r="AD1389" s="191" t="str">
        <f ca="1" t="shared" si="111"/>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8"/>
        <v/>
      </c>
      <c r="T1390" s="232" t="str">
        <f ca="1">IF(B1390="","",IF(ISERROR(MATCH($J1390,SorP!$B$1:$B$6261,0)),"",INDIRECT("'SorP'!$A$"&amp;MATCH($S1390&amp;$J1390,SorP!C:C,0))))</f>
        <v/>
      </c>
      <c r="U1390" s="233"/>
      <c r="V1390" s="234" t="e">
        <f ca="1">IF(C1390="",NA(),MATCH($B1390&amp;$C1390,'Smelter Look-up'!$J:$J,0))</f>
        <v>#N/A</v>
      </c>
      <c r="X1390" s="191">
        <f ca="1" t="shared" si="107"/>
        <v>0</v>
      </c>
      <c r="AB1390" s="235" t="str">
        <f ca="1" t="shared" si="109"/>
        <v/>
      </c>
      <c r="AC1390" s="191" t="str">
        <f ca="1" t="shared" si="110"/>
        <v/>
      </c>
      <c r="AD1390" s="191" t="str">
        <f ca="1" t="shared" si="111"/>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8"/>
        <v/>
      </c>
      <c r="T1391" s="232" t="str">
        <f ca="1">IF(B1391="","",IF(ISERROR(MATCH($J1391,SorP!$B$1:$B$6261,0)),"",INDIRECT("'SorP'!$A$"&amp;MATCH($S1391&amp;$J1391,SorP!C:C,0))))</f>
        <v/>
      </c>
      <c r="U1391" s="233"/>
      <c r="V1391" s="234" t="e">
        <f ca="1">IF(C1391="",NA(),MATCH($B1391&amp;$C1391,'Smelter Look-up'!$J:$J,0))</f>
        <v>#N/A</v>
      </c>
      <c r="X1391" s="191">
        <f ca="1" t="shared" si="107"/>
        <v>0</v>
      </c>
      <c r="AB1391" s="235" t="str">
        <f ca="1" t="shared" si="109"/>
        <v/>
      </c>
      <c r="AC1391" s="191" t="str">
        <f ca="1" t="shared" si="110"/>
        <v/>
      </c>
      <c r="AD1391" s="191" t="str">
        <f ca="1" t="shared" si="111"/>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8"/>
        <v/>
      </c>
      <c r="T1392" s="232" t="str">
        <f ca="1">IF(B1392="","",IF(ISERROR(MATCH($J1392,SorP!$B$1:$B$6261,0)),"",INDIRECT("'SorP'!$A$"&amp;MATCH($S1392&amp;$J1392,SorP!C:C,0))))</f>
        <v/>
      </c>
      <c r="U1392" s="233"/>
      <c r="V1392" s="234" t="e">
        <f ca="1">IF(C1392="",NA(),MATCH($B1392&amp;$C1392,'Smelter Look-up'!$J:$J,0))</f>
        <v>#N/A</v>
      </c>
      <c r="X1392" s="191">
        <f ca="1" t="shared" si="107"/>
        <v>0</v>
      </c>
      <c r="AB1392" s="235" t="str">
        <f ca="1" t="shared" si="109"/>
        <v/>
      </c>
      <c r="AC1392" s="191" t="str">
        <f ca="1" t="shared" si="110"/>
        <v/>
      </c>
      <c r="AD1392" s="191" t="str">
        <f ca="1" t="shared" si="111"/>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8"/>
        <v/>
      </c>
      <c r="T1393" s="232" t="str">
        <f ca="1">IF(B1393="","",IF(ISERROR(MATCH($J1393,SorP!$B$1:$B$6261,0)),"",INDIRECT("'SorP'!$A$"&amp;MATCH($S1393&amp;$J1393,SorP!C:C,0))))</f>
        <v/>
      </c>
      <c r="U1393" s="233"/>
      <c r="V1393" s="234" t="e">
        <f ca="1">IF(C1393="",NA(),MATCH($B1393&amp;$C1393,'Smelter Look-up'!$J:$J,0))</f>
        <v>#N/A</v>
      </c>
      <c r="X1393" s="191">
        <f ca="1" t="shared" si="107"/>
        <v>0</v>
      </c>
      <c r="AB1393" s="235" t="str">
        <f ca="1" t="shared" si="109"/>
        <v/>
      </c>
      <c r="AC1393" s="191" t="str">
        <f ca="1" t="shared" si="110"/>
        <v/>
      </c>
      <c r="AD1393" s="191" t="str">
        <f ca="1" t="shared" si="111"/>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8"/>
        <v/>
      </c>
      <c r="T1394" s="232" t="str">
        <f ca="1">IF(B1394="","",IF(ISERROR(MATCH($J1394,SorP!$B$1:$B$6261,0)),"",INDIRECT("'SorP'!$A$"&amp;MATCH($S1394&amp;$J1394,SorP!C:C,0))))</f>
        <v/>
      </c>
      <c r="U1394" s="233"/>
      <c r="V1394" s="234" t="e">
        <f ca="1">IF(C1394="",NA(),MATCH($B1394&amp;$C1394,'Smelter Look-up'!$J:$J,0))</f>
        <v>#N/A</v>
      </c>
      <c r="X1394" s="191">
        <f ca="1" t="shared" si="107"/>
        <v>0</v>
      </c>
      <c r="AB1394" s="235" t="str">
        <f ca="1" t="shared" si="109"/>
        <v/>
      </c>
      <c r="AC1394" s="191" t="str">
        <f ca="1" t="shared" si="110"/>
        <v/>
      </c>
      <c r="AD1394" s="191" t="str">
        <f ca="1" t="shared" si="111"/>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8"/>
        <v/>
      </c>
      <c r="T1395" s="232" t="str">
        <f ca="1">IF(B1395="","",IF(ISERROR(MATCH($J1395,SorP!$B$1:$B$6261,0)),"",INDIRECT("'SorP'!$A$"&amp;MATCH($S1395&amp;$J1395,SorP!C:C,0))))</f>
        <v/>
      </c>
      <c r="U1395" s="233"/>
      <c r="V1395" s="234" t="e">
        <f ca="1">IF(C1395="",NA(),MATCH($B1395&amp;$C1395,'Smelter Look-up'!$J:$J,0))</f>
        <v>#N/A</v>
      </c>
      <c r="X1395" s="191">
        <f ca="1" t="shared" si="107"/>
        <v>0</v>
      </c>
      <c r="AB1395" s="235" t="str">
        <f ca="1" t="shared" si="109"/>
        <v/>
      </c>
      <c r="AC1395" s="191" t="str">
        <f ca="1" t="shared" si="110"/>
        <v/>
      </c>
      <c r="AD1395" s="191" t="str">
        <f ca="1" t="shared" si="111"/>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8"/>
        <v/>
      </c>
      <c r="T1396" s="232" t="str">
        <f ca="1">IF(B1396="","",IF(ISERROR(MATCH($J1396,SorP!$B$1:$B$6261,0)),"",INDIRECT("'SorP'!$A$"&amp;MATCH($S1396&amp;$J1396,SorP!C:C,0))))</f>
        <v/>
      </c>
      <c r="U1396" s="233"/>
      <c r="V1396" s="234" t="e">
        <f ca="1">IF(C1396="",NA(),MATCH($B1396&amp;$C1396,'Smelter Look-up'!$J:$J,0))</f>
        <v>#N/A</v>
      </c>
      <c r="X1396" s="191">
        <f ca="1" t="shared" si="107"/>
        <v>0</v>
      </c>
      <c r="AB1396" s="235" t="str">
        <f ca="1" t="shared" si="109"/>
        <v/>
      </c>
      <c r="AC1396" s="191" t="str">
        <f ca="1" t="shared" si="110"/>
        <v/>
      </c>
      <c r="AD1396" s="191" t="str">
        <f ca="1" t="shared" si="111"/>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8"/>
        <v/>
      </c>
      <c r="T1397" s="232" t="str">
        <f ca="1">IF(B1397="","",IF(ISERROR(MATCH($J1397,SorP!$B$1:$B$6261,0)),"",INDIRECT("'SorP'!$A$"&amp;MATCH($S1397&amp;$J1397,SorP!C:C,0))))</f>
        <v/>
      </c>
      <c r="U1397" s="233"/>
      <c r="V1397" s="234" t="e">
        <f ca="1">IF(C1397="",NA(),MATCH($B1397&amp;$C1397,'Smelter Look-up'!$J:$J,0))</f>
        <v>#N/A</v>
      </c>
      <c r="X1397" s="191">
        <f ca="1" t="shared" si="107"/>
        <v>0</v>
      </c>
      <c r="AB1397" s="235" t="str">
        <f ca="1" t="shared" si="109"/>
        <v/>
      </c>
      <c r="AC1397" s="191" t="str">
        <f ca="1" t="shared" si="110"/>
        <v/>
      </c>
      <c r="AD1397" s="191" t="str">
        <f ca="1" t="shared" si="111"/>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8"/>
        <v/>
      </c>
      <c r="T1398" s="232" t="str">
        <f ca="1">IF(B1398="","",IF(ISERROR(MATCH($J1398,SorP!$B$1:$B$6261,0)),"",INDIRECT("'SorP'!$A$"&amp;MATCH($S1398&amp;$J1398,SorP!C:C,0))))</f>
        <v/>
      </c>
      <c r="U1398" s="233"/>
      <c r="V1398" s="234" t="e">
        <f ca="1">IF(C1398="",NA(),MATCH($B1398&amp;$C1398,'Smelter Look-up'!$J:$J,0))</f>
        <v>#N/A</v>
      </c>
      <c r="X1398" s="191">
        <f ca="1" t="shared" si="107"/>
        <v>0</v>
      </c>
      <c r="AB1398" s="235" t="str">
        <f ca="1" t="shared" si="109"/>
        <v/>
      </c>
      <c r="AC1398" s="191" t="str">
        <f ca="1" t="shared" si="110"/>
        <v/>
      </c>
      <c r="AD1398" s="191" t="str">
        <f ca="1" t="shared" si="111"/>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8"/>
        <v/>
      </c>
      <c r="T1399" s="232" t="str">
        <f ca="1">IF(B1399="","",IF(ISERROR(MATCH($J1399,SorP!$B$1:$B$6261,0)),"",INDIRECT("'SorP'!$A$"&amp;MATCH($S1399&amp;$J1399,SorP!C:C,0))))</f>
        <v/>
      </c>
      <c r="U1399" s="233"/>
      <c r="V1399" s="234" t="e">
        <f ca="1">IF(C1399="",NA(),MATCH($B1399&amp;$C1399,'Smelter Look-up'!$J:$J,0))</f>
        <v>#N/A</v>
      </c>
      <c r="X1399" s="191">
        <f ca="1" t="shared" si="107"/>
        <v>0</v>
      </c>
      <c r="AB1399" s="235" t="str">
        <f ca="1" t="shared" si="109"/>
        <v/>
      </c>
      <c r="AC1399" s="191" t="str">
        <f ca="1" t="shared" si="110"/>
        <v/>
      </c>
      <c r="AD1399" s="191" t="str">
        <f ca="1" t="shared" si="111"/>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8"/>
        <v/>
      </c>
      <c r="T1400" s="232" t="str">
        <f ca="1">IF(B1400="","",IF(ISERROR(MATCH($J1400,SorP!$B$1:$B$6261,0)),"",INDIRECT("'SorP'!$A$"&amp;MATCH($S1400&amp;$J1400,SorP!C:C,0))))</f>
        <v/>
      </c>
      <c r="U1400" s="233"/>
      <c r="V1400" s="234" t="e">
        <f ca="1">IF(C1400="",NA(),MATCH($B1400&amp;$C1400,'Smelter Look-up'!$J:$J,0))</f>
        <v>#N/A</v>
      </c>
      <c r="X1400" s="191">
        <f ca="1" t="shared" si="107"/>
        <v>0</v>
      </c>
      <c r="AB1400" s="235" t="str">
        <f ca="1" t="shared" si="109"/>
        <v/>
      </c>
      <c r="AC1400" s="191" t="str">
        <f ca="1" t="shared" si="110"/>
        <v/>
      </c>
      <c r="AD1400" s="191" t="str">
        <f ca="1" t="shared" si="111"/>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8"/>
        <v/>
      </c>
      <c r="T1401" s="232" t="str">
        <f ca="1">IF(B1401="","",IF(ISERROR(MATCH($J1401,SorP!$B$1:$B$6261,0)),"",INDIRECT("'SorP'!$A$"&amp;MATCH($S1401&amp;$J1401,SorP!C:C,0))))</f>
        <v/>
      </c>
      <c r="U1401" s="233"/>
      <c r="V1401" s="234" t="e">
        <f ca="1">IF(C1401="",NA(),MATCH($B1401&amp;$C1401,'Smelter Look-up'!$J:$J,0))</f>
        <v>#N/A</v>
      </c>
      <c r="X1401" s="191">
        <f ca="1" t="shared" si="107"/>
        <v>0</v>
      </c>
      <c r="AB1401" s="235" t="str">
        <f ca="1" t="shared" si="109"/>
        <v/>
      </c>
      <c r="AC1401" s="191" t="str">
        <f ca="1" t="shared" si="110"/>
        <v/>
      </c>
      <c r="AD1401" s="191" t="str">
        <f ca="1" t="shared" si="111"/>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8"/>
        <v/>
      </c>
      <c r="T1402" s="232" t="str">
        <f ca="1">IF(B1402="","",IF(ISERROR(MATCH($J1402,SorP!$B$1:$B$6261,0)),"",INDIRECT("'SorP'!$A$"&amp;MATCH($S1402&amp;$J1402,SorP!C:C,0))))</f>
        <v/>
      </c>
      <c r="U1402" s="233"/>
      <c r="V1402" s="234" t="e">
        <f ca="1">IF(C1402="",NA(),MATCH($B1402&amp;$C1402,'Smelter Look-up'!$J:$J,0))</f>
        <v>#N/A</v>
      </c>
      <c r="X1402" s="191">
        <f ca="1" t="shared" si="107"/>
        <v>0</v>
      </c>
      <c r="AB1402" s="235" t="str">
        <f ca="1" t="shared" si="109"/>
        <v/>
      </c>
      <c r="AC1402" s="191" t="str">
        <f ca="1" t="shared" si="110"/>
        <v/>
      </c>
      <c r="AD1402" s="191" t="str">
        <f ca="1" t="shared" si="111"/>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8"/>
        <v/>
      </c>
      <c r="T1403" s="232" t="str">
        <f ca="1">IF(B1403="","",IF(ISERROR(MATCH($J1403,SorP!$B$1:$B$6261,0)),"",INDIRECT("'SorP'!$A$"&amp;MATCH($S1403&amp;$J1403,SorP!C:C,0))))</f>
        <v/>
      </c>
      <c r="U1403" s="233"/>
      <c r="V1403" s="234" t="e">
        <f ca="1">IF(C1403="",NA(),MATCH($B1403&amp;$C1403,'Smelter Look-up'!$J:$J,0))</f>
        <v>#N/A</v>
      </c>
      <c r="X1403" s="191">
        <f ca="1" t="shared" si="107"/>
        <v>0</v>
      </c>
      <c r="AB1403" s="235" t="str">
        <f ca="1" t="shared" si="109"/>
        <v/>
      </c>
      <c r="AC1403" s="191" t="str">
        <f ca="1" t="shared" si="110"/>
        <v/>
      </c>
      <c r="AD1403" s="191" t="str">
        <f ca="1" t="shared" si="111"/>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si="108"/>
        <v/>
      </c>
      <c r="T1404" s="232" t="str">
        <f ca="1">IF(B1404="","",IF(ISERROR(MATCH($J1404,SorP!$B$1:$B$6261,0)),"",INDIRECT("'SorP'!$A$"&amp;MATCH($S1404&amp;$J1404,SorP!C:C,0))))</f>
        <v/>
      </c>
      <c r="U1404" s="233"/>
      <c r="V1404" s="234" t="e">
        <f ca="1">IF(C1404="",NA(),MATCH($B1404&amp;$C1404,'Smelter Look-up'!$J:$J,0))</f>
        <v>#N/A</v>
      </c>
      <c r="X1404" s="191">
        <f ca="1" t="shared" si="107"/>
        <v>0</v>
      </c>
      <c r="AB1404" s="235" t="str">
        <f ca="1" t="shared" si="109"/>
        <v/>
      </c>
      <c r="AC1404" s="191" t="str">
        <f ca="1" t="shared" si="110"/>
        <v/>
      </c>
      <c r="AD1404" s="191" t="str">
        <f ca="1" t="shared" si="111"/>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08"/>
        <v/>
      </c>
      <c r="T1405" s="232" t="str">
        <f ca="1">IF(B1405="","",IF(ISERROR(MATCH($J1405,SorP!$B$1:$B$6261,0)),"",INDIRECT("'SorP'!$A$"&amp;MATCH($S1405&amp;$J1405,SorP!C:C,0))))</f>
        <v/>
      </c>
      <c r="U1405" s="233"/>
      <c r="V1405" s="234" t="e">
        <f ca="1">IF(C1405="",NA(),MATCH($B1405&amp;$C1405,'Smelter Look-up'!$J:$J,0))</f>
        <v>#N/A</v>
      </c>
      <c r="X1405" s="191">
        <f ca="1" t="shared" ref="X1405:X1468" si="112">IF(AND(C1405="Smelter not listed",OR(LEN(D1405)=0,LEN(E1405)=0)),1,0)</f>
        <v>0</v>
      </c>
      <c r="AB1405" s="235" t="str">
        <f ca="1" t="shared" si="109"/>
        <v/>
      </c>
      <c r="AC1405" s="191" t="str">
        <f ca="1" t="shared" si="110"/>
        <v/>
      </c>
      <c r="AD1405" s="191" t="str">
        <f ca="1" t="shared" si="111"/>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ref="S1406:S1469" si="113">IF(B1406="","",IF(ISERROR(MATCH($E1406,CL,0)),"Unknown",INDIRECT("'C'!$A$"&amp;MATCH($E1406,CL,0)+1)))</f>
        <v/>
      </c>
      <c r="T1406" s="232" t="str">
        <f ca="1">IF(B1406="","",IF(ISERROR(MATCH($J1406,SorP!$B$1:$B$6261,0)),"",INDIRECT("'SorP'!$A$"&amp;MATCH($S1406&amp;$J1406,SorP!C:C,0))))</f>
        <v/>
      </c>
      <c r="U1406" s="233"/>
      <c r="V1406" s="234" t="e">
        <f ca="1">IF(C1406="",NA(),MATCH($B1406&amp;$C1406,'Smelter Look-up'!$J:$J,0))</f>
        <v>#N/A</v>
      </c>
      <c r="X1406" s="191">
        <f ca="1" t="shared" si="112"/>
        <v>0</v>
      </c>
      <c r="AB1406" s="235" t="str">
        <f ca="1" t="shared" si="109"/>
        <v/>
      </c>
      <c r="AC1406" s="191" t="str">
        <f ca="1" t="shared" si="110"/>
        <v/>
      </c>
      <c r="AD1406" s="191" t="str">
        <f ca="1" t="shared" si="111"/>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3"/>
        <v/>
      </c>
      <c r="T1407" s="232" t="str">
        <f ca="1">IF(B1407="","",IF(ISERROR(MATCH($J1407,SorP!$B$1:$B$6261,0)),"",INDIRECT("'SorP'!$A$"&amp;MATCH($S1407&amp;$J1407,SorP!C:C,0))))</f>
        <v/>
      </c>
      <c r="U1407" s="233"/>
      <c r="V1407" s="234" t="e">
        <f ca="1">IF(C1407="",NA(),MATCH($B1407&amp;$C1407,'Smelter Look-up'!$J:$J,0))</f>
        <v>#N/A</v>
      </c>
      <c r="X1407" s="191">
        <f ca="1" t="shared" si="112"/>
        <v>0</v>
      </c>
      <c r="AB1407" s="235" t="str">
        <f ca="1" t="shared" si="109"/>
        <v/>
      </c>
      <c r="AC1407" s="191" t="str">
        <f ca="1" t="shared" si="110"/>
        <v/>
      </c>
      <c r="AD1407" s="191" t="str">
        <f ca="1" t="shared" si="111"/>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3"/>
        <v/>
      </c>
      <c r="T1408" s="232" t="str">
        <f ca="1">IF(B1408="","",IF(ISERROR(MATCH($J1408,SorP!$B$1:$B$6261,0)),"",INDIRECT("'SorP'!$A$"&amp;MATCH($S1408&amp;$J1408,SorP!C:C,0))))</f>
        <v/>
      </c>
      <c r="U1408" s="233"/>
      <c r="V1408" s="234" t="e">
        <f ca="1">IF(C1408="",NA(),MATCH($B1408&amp;$C1408,'Smelter Look-up'!$J:$J,0))</f>
        <v>#N/A</v>
      </c>
      <c r="X1408" s="191">
        <f ca="1" t="shared" si="112"/>
        <v>0</v>
      </c>
      <c r="AB1408" s="235" t="str">
        <f ca="1" t="shared" si="109"/>
        <v/>
      </c>
      <c r="AC1408" s="191" t="str">
        <f ca="1" t="shared" si="110"/>
        <v/>
      </c>
      <c r="AD1408" s="191" t="str">
        <f ca="1" t="shared" si="111"/>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3"/>
        <v/>
      </c>
      <c r="T1409" s="232" t="str">
        <f ca="1">IF(B1409="","",IF(ISERROR(MATCH($J1409,SorP!$B$1:$B$6261,0)),"",INDIRECT("'SorP'!$A$"&amp;MATCH($S1409&amp;$J1409,SorP!C:C,0))))</f>
        <v/>
      </c>
      <c r="U1409" s="233"/>
      <c r="V1409" s="234" t="e">
        <f ca="1">IF(C1409="",NA(),MATCH($B1409&amp;$C1409,'Smelter Look-up'!$J:$J,0))</f>
        <v>#N/A</v>
      </c>
      <c r="X1409" s="191">
        <f ca="1" t="shared" si="112"/>
        <v>0</v>
      </c>
      <c r="AB1409" s="235" t="str">
        <f ca="1" t="shared" si="109"/>
        <v/>
      </c>
      <c r="AC1409" s="191" t="str">
        <f ca="1" t="shared" si="110"/>
        <v/>
      </c>
      <c r="AD1409" s="191" t="str">
        <f ca="1" t="shared" si="111"/>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3"/>
        <v/>
      </c>
      <c r="T1410" s="232" t="str">
        <f ca="1">IF(B1410="","",IF(ISERROR(MATCH($J1410,SorP!$B$1:$B$6261,0)),"",INDIRECT("'SorP'!$A$"&amp;MATCH($S1410&amp;$J1410,SorP!C:C,0))))</f>
        <v/>
      </c>
      <c r="U1410" s="233"/>
      <c r="V1410" s="234" t="e">
        <f ca="1">IF(C1410="",NA(),MATCH($B1410&amp;$C1410,'Smelter Look-up'!$J:$J,0))</f>
        <v>#N/A</v>
      </c>
      <c r="X1410" s="191">
        <f ca="1" t="shared" si="112"/>
        <v>0</v>
      </c>
      <c r="AB1410" s="235" t="str">
        <f ca="1" t="shared" si="109"/>
        <v/>
      </c>
      <c r="AC1410" s="191" t="str">
        <f ca="1" t="shared" si="110"/>
        <v/>
      </c>
      <c r="AD1410" s="191" t="str">
        <f ca="1" t="shared" si="111"/>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3"/>
        <v/>
      </c>
      <c r="T1411" s="232" t="str">
        <f ca="1">IF(B1411="","",IF(ISERROR(MATCH($J1411,SorP!$B$1:$B$6261,0)),"",INDIRECT("'SorP'!$A$"&amp;MATCH($S1411&amp;$J1411,SorP!C:C,0))))</f>
        <v/>
      </c>
      <c r="U1411" s="233"/>
      <c r="V1411" s="234" t="e">
        <f ca="1">IF(C1411="",NA(),MATCH($B1411&amp;$C1411,'Smelter Look-up'!$J:$J,0))</f>
        <v>#N/A</v>
      </c>
      <c r="X1411" s="191">
        <f ca="1" t="shared" si="112"/>
        <v>0</v>
      </c>
      <c r="AB1411" s="235" t="str">
        <f ca="1" t="shared" si="109"/>
        <v/>
      </c>
      <c r="AC1411" s="191" t="str">
        <f ca="1" t="shared" si="110"/>
        <v/>
      </c>
      <c r="AD1411" s="191" t="str">
        <f ca="1" t="shared" si="111"/>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3"/>
        <v/>
      </c>
      <c r="T1412" s="232" t="str">
        <f ca="1">IF(B1412="","",IF(ISERROR(MATCH($J1412,SorP!$B$1:$B$6261,0)),"",INDIRECT("'SorP'!$A$"&amp;MATCH($S1412&amp;$J1412,SorP!C:C,0))))</f>
        <v/>
      </c>
      <c r="U1412" s="233"/>
      <c r="V1412" s="234" t="e">
        <f ca="1">IF(C1412="",NA(),MATCH($B1412&amp;$C1412,'Smelter Look-up'!$J:$J,0))</f>
        <v>#N/A</v>
      </c>
      <c r="X1412" s="191">
        <f ca="1" t="shared" si="112"/>
        <v>0</v>
      </c>
      <c r="AB1412" s="235" t="str">
        <f ca="1" t="shared" ref="AB1412:AB1475" si="114">IF(C1412="","",B1412)</f>
        <v/>
      </c>
      <c r="AC1412" s="191" t="str">
        <f ca="1" t="shared" ref="AC1412:AC1475" si="115">B1412</f>
        <v/>
      </c>
      <c r="AD1412" s="191" t="str">
        <f ca="1" t="shared" ref="AD1412:AD1475" si="116">IF(C1412="Smelter not listed",D1412,C1412)</f>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3"/>
        <v/>
      </c>
      <c r="T1413" s="232" t="str">
        <f ca="1">IF(B1413="","",IF(ISERROR(MATCH($J1413,SorP!$B$1:$B$6261,0)),"",INDIRECT("'SorP'!$A$"&amp;MATCH($S1413&amp;$J1413,SorP!C:C,0))))</f>
        <v/>
      </c>
      <c r="U1413" s="233"/>
      <c r="V1413" s="234" t="e">
        <f ca="1">IF(C1413="",NA(),MATCH($B1413&amp;$C1413,'Smelter Look-up'!$J:$J,0))</f>
        <v>#N/A</v>
      </c>
      <c r="X1413" s="191">
        <f ca="1" t="shared" si="112"/>
        <v>0</v>
      </c>
      <c r="AB1413" s="235" t="str">
        <f ca="1" t="shared" si="114"/>
        <v/>
      </c>
      <c r="AC1413" s="191" t="str">
        <f ca="1" t="shared" si="115"/>
        <v/>
      </c>
      <c r="AD1413" s="191" t="str">
        <f ca="1" t="shared" si="116"/>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3"/>
        <v/>
      </c>
      <c r="T1414" s="232" t="str">
        <f ca="1">IF(B1414="","",IF(ISERROR(MATCH($J1414,SorP!$B$1:$B$6261,0)),"",INDIRECT("'SorP'!$A$"&amp;MATCH($S1414&amp;$J1414,SorP!C:C,0))))</f>
        <v/>
      </c>
      <c r="U1414" s="233"/>
      <c r="V1414" s="234" t="e">
        <f ca="1">IF(C1414="",NA(),MATCH($B1414&amp;$C1414,'Smelter Look-up'!$J:$J,0))</f>
        <v>#N/A</v>
      </c>
      <c r="X1414" s="191">
        <f ca="1" t="shared" si="112"/>
        <v>0</v>
      </c>
      <c r="AB1414" s="235" t="str">
        <f ca="1" t="shared" si="114"/>
        <v/>
      </c>
      <c r="AC1414" s="191" t="str">
        <f ca="1" t="shared" si="115"/>
        <v/>
      </c>
      <c r="AD1414" s="191" t="str">
        <f ca="1" t="shared" si="116"/>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3"/>
        <v/>
      </c>
      <c r="T1415" s="232" t="str">
        <f ca="1">IF(B1415="","",IF(ISERROR(MATCH($J1415,SorP!$B$1:$B$6261,0)),"",INDIRECT("'SorP'!$A$"&amp;MATCH($S1415&amp;$J1415,SorP!C:C,0))))</f>
        <v/>
      </c>
      <c r="U1415" s="233"/>
      <c r="V1415" s="234" t="e">
        <f ca="1">IF(C1415="",NA(),MATCH($B1415&amp;$C1415,'Smelter Look-up'!$J:$J,0))</f>
        <v>#N/A</v>
      </c>
      <c r="X1415" s="191">
        <f ca="1" t="shared" si="112"/>
        <v>0</v>
      </c>
      <c r="AB1415" s="235" t="str">
        <f ca="1" t="shared" si="114"/>
        <v/>
      </c>
      <c r="AC1415" s="191" t="str">
        <f ca="1" t="shared" si="115"/>
        <v/>
      </c>
      <c r="AD1415" s="191" t="str">
        <f ca="1" t="shared" si="116"/>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3"/>
        <v/>
      </c>
      <c r="T1416" s="232" t="str">
        <f ca="1">IF(B1416="","",IF(ISERROR(MATCH($J1416,SorP!$B$1:$B$6261,0)),"",INDIRECT("'SorP'!$A$"&amp;MATCH($S1416&amp;$J1416,SorP!C:C,0))))</f>
        <v/>
      </c>
      <c r="U1416" s="233"/>
      <c r="V1416" s="234" t="e">
        <f ca="1">IF(C1416="",NA(),MATCH($B1416&amp;$C1416,'Smelter Look-up'!$J:$J,0))</f>
        <v>#N/A</v>
      </c>
      <c r="X1416" s="191">
        <f ca="1" t="shared" si="112"/>
        <v>0</v>
      </c>
      <c r="AB1416" s="235" t="str">
        <f ca="1" t="shared" si="114"/>
        <v/>
      </c>
      <c r="AC1416" s="191" t="str">
        <f ca="1" t="shared" si="115"/>
        <v/>
      </c>
      <c r="AD1416" s="191" t="str">
        <f ca="1" t="shared" si="116"/>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3"/>
        <v/>
      </c>
      <c r="T1417" s="232" t="str">
        <f ca="1">IF(B1417="","",IF(ISERROR(MATCH($J1417,SorP!$B$1:$B$6261,0)),"",INDIRECT("'SorP'!$A$"&amp;MATCH($S1417&amp;$J1417,SorP!C:C,0))))</f>
        <v/>
      </c>
      <c r="U1417" s="233"/>
      <c r="V1417" s="234" t="e">
        <f ca="1">IF(C1417="",NA(),MATCH($B1417&amp;$C1417,'Smelter Look-up'!$J:$J,0))</f>
        <v>#N/A</v>
      </c>
      <c r="X1417" s="191">
        <f ca="1" t="shared" si="112"/>
        <v>0</v>
      </c>
      <c r="AB1417" s="235" t="str">
        <f ca="1" t="shared" si="114"/>
        <v/>
      </c>
      <c r="AC1417" s="191" t="str">
        <f ca="1" t="shared" si="115"/>
        <v/>
      </c>
      <c r="AD1417" s="191" t="str">
        <f ca="1" t="shared" si="116"/>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3"/>
        <v/>
      </c>
      <c r="T1418" s="232" t="str">
        <f ca="1">IF(B1418="","",IF(ISERROR(MATCH($J1418,SorP!$B$1:$B$6261,0)),"",INDIRECT("'SorP'!$A$"&amp;MATCH($S1418&amp;$J1418,SorP!C:C,0))))</f>
        <v/>
      </c>
      <c r="U1418" s="233"/>
      <c r="V1418" s="234" t="e">
        <f ca="1">IF(C1418="",NA(),MATCH($B1418&amp;$C1418,'Smelter Look-up'!$J:$J,0))</f>
        <v>#N/A</v>
      </c>
      <c r="X1418" s="191">
        <f ca="1" t="shared" si="112"/>
        <v>0</v>
      </c>
      <c r="AB1418" s="235" t="str">
        <f ca="1" t="shared" si="114"/>
        <v/>
      </c>
      <c r="AC1418" s="191" t="str">
        <f ca="1" t="shared" si="115"/>
        <v/>
      </c>
      <c r="AD1418" s="191" t="str">
        <f ca="1" t="shared" si="116"/>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3"/>
        <v/>
      </c>
      <c r="T1419" s="232" t="str">
        <f ca="1">IF(B1419="","",IF(ISERROR(MATCH($J1419,SorP!$B$1:$B$6261,0)),"",INDIRECT("'SorP'!$A$"&amp;MATCH($S1419&amp;$J1419,SorP!C:C,0))))</f>
        <v/>
      </c>
      <c r="U1419" s="233"/>
      <c r="V1419" s="234" t="e">
        <f ca="1">IF(C1419="",NA(),MATCH($B1419&amp;$C1419,'Smelter Look-up'!$J:$J,0))</f>
        <v>#N/A</v>
      </c>
      <c r="X1419" s="191">
        <f ca="1" t="shared" si="112"/>
        <v>0</v>
      </c>
      <c r="AB1419" s="235" t="str">
        <f ca="1" t="shared" si="114"/>
        <v/>
      </c>
      <c r="AC1419" s="191" t="str">
        <f ca="1" t="shared" si="115"/>
        <v/>
      </c>
      <c r="AD1419" s="191" t="str">
        <f ca="1" t="shared" si="116"/>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3"/>
        <v/>
      </c>
      <c r="T1420" s="232" t="str">
        <f ca="1">IF(B1420="","",IF(ISERROR(MATCH($J1420,SorP!$B$1:$B$6261,0)),"",INDIRECT("'SorP'!$A$"&amp;MATCH($S1420&amp;$J1420,SorP!C:C,0))))</f>
        <v/>
      </c>
      <c r="U1420" s="233"/>
      <c r="V1420" s="234" t="e">
        <f ca="1">IF(C1420="",NA(),MATCH($B1420&amp;$C1420,'Smelter Look-up'!$J:$J,0))</f>
        <v>#N/A</v>
      </c>
      <c r="X1420" s="191">
        <f ca="1" t="shared" si="112"/>
        <v>0</v>
      </c>
      <c r="AB1420" s="235" t="str">
        <f ca="1" t="shared" si="114"/>
        <v/>
      </c>
      <c r="AC1420" s="191" t="str">
        <f ca="1" t="shared" si="115"/>
        <v/>
      </c>
      <c r="AD1420" s="191" t="str">
        <f ca="1" t="shared" si="116"/>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3"/>
        <v/>
      </c>
      <c r="T1421" s="232" t="str">
        <f ca="1">IF(B1421="","",IF(ISERROR(MATCH($J1421,SorP!$B$1:$B$6261,0)),"",INDIRECT("'SorP'!$A$"&amp;MATCH($S1421&amp;$J1421,SorP!C:C,0))))</f>
        <v/>
      </c>
      <c r="U1421" s="233"/>
      <c r="V1421" s="234" t="e">
        <f ca="1">IF(C1421="",NA(),MATCH($B1421&amp;$C1421,'Smelter Look-up'!$J:$J,0))</f>
        <v>#N/A</v>
      </c>
      <c r="X1421" s="191">
        <f ca="1" t="shared" si="112"/>
        <v>0</v>
      </c>
      <c r="AB1421" s="235" t="str">
        <f ca="1" t="shared" si="114"/>
        <v/>
      </c>
      <c r="AC1421" s="191" t="str">
        <f ca="1" t="shared" si="115"/>
        <v/>
      </c>
      <c r="AD1421" s="191" t="str">
        <f ca="1" t="shared" si="116"/>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3"/>
        <v/>
      </c>
      <c r="T1422" s="232" t="str">
        <f ca="1">IF(B1422="","",IF(ISERROR(MATCH($J1422,SorP!$B$1:$B$6261,0)),"",INDIRECT("'SorP'!$A$"&amp;MATCH($S1422&amp;$J1422,SorP!C:C,0))))</f>
        <v/>
      </c>
      <c r="U1422" s="233"/>
      <c r="V1422" s="234" t="e">
        <f ca="1">IF(C1422="",NA(),MATCH($B1422&amp;$C1422,'Smelter Look-up'!$J:$J,0))</f>
        <v>#N/A</v>
      </c>
      <c r="X1422" s="191">
        <f ca="1" t="shared" si="112"/>
        <v>0</v>
      </c>
      <c r="AB1422" s="235" t="str">
        <f ca="1" t="shared" si="114"/>
        <v/>
      </c>
      <c r="AC1422" s="191" t="str">
        <f ca="1" t="shared" si="115"/>
        <v/>
      </c>
      <c r="AD1422" s="191" t="str">
        <f ca="1" t="shared" si="116"/>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3"/>
        <v/>
      </c>
      <c r="T1423" s="232" t="str">
        <f ca="1">IF(B1423="","",IF(ISERROR(MATCH($J1423,SorP!$B$1:$B$6261,0)),"",INDIRECT("'SorP'!$A$"&amp;MATCH($S1423&amp;$J1423,SorP!C:C,0))))</f>
        <v/>
      </c>
      <c r="U1423" s="233"/>
      <c r="V1423" s="234" t="e">
        <f ca="1">IF(C1423="",NA(),MATCH($B1423&amp;$C1423,'Smelter Look-up'!$J:$J,0))</f>
        <v>#N/A</v>
      </c>
      <c r="X1423" s="191">
        <f ca="1" t="shared" si="112"/>
        <v>0</v>
      </c>
      <c r="AB1423" s="235" t="str">
        <f ca="1" t="shared" si="114"/>
        <v/>
      </c>
      <c r="AC1423" s="191" t="str">
        <f ca="1" t="shared" si="115"/>
        <v/>
      </c>
      <c r="AD1423" s="191" t="str">
        <f ca="1" t="shared" si="116"/>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3"/>
        <v/>
      </c>
      <c r="T1424" s="232" t="str">
        <f ca="1">IF(B1424="","",IF(ISERROR(MATCH($J1424,SorP!$B$1:$B$6261,0)),"",INDIRECT("'SorP'!$A$"&amp;MATCH($S1424&amp;$J1424,SorP!C:C,0))))</f>
        <v/>
      </c>
      <c r="U1424" s="233"/>
      <c r="V1424" s="234" t="e">
        <f ca="1">IF(C1424="",NA(),MATCH($B1424&amp;$C1424,'Smelter Look-up'!$J:$J,0))</f>
        <v>#N/A</v>
      </c>
      <c r="X1424" s="191">
        <f ca="1" t="shared" si="112"/>
        <v>0</v>
      </c>
      <c r="AB1424" s="235" t="str">
        <f ca="1" t="shared" si="114"/>
        <v/>
      </c>
      <c r="AC1424" s="191" t="str">
        <f ca="1" t="shared" si="115"/>
        <v/>
      </c>
      <c r="AD1424" s="191" t="str">
        <f ca="1" t="shared" si="116"/>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3"/>
        <v/>
      </c>
      <c r="T1425" s="232" t="str">
        <f ca="1">IF(B1425="","",IF(ISERROR(MATCH($J1425,SorP!$B$1:$B$6261,0)),"",INDIRECT("'SorP'!$A$"&amp;MATCH($S1425&amp;$J1425,SorP!C:C,0))))</f>
        <v/>
      </c>
      <c r="U1425" s="233"/>
      <c r="V1425" s="234" t="e">
        <f ca="1">IF(C1425="",NA(),MATCH($B1425&amp;$C1425,'Smelter Look-up'!$J:$J,0))</f>
        <v>#N/A</v>
      </c>
      <c r="X1425" s="191">
        <f ca="1" t="shared" si="112"/>
        <v>0</v>
      </c>
      <c r="AB1425" s="235" t="str">
        <f ca="1" t="shared" si="114"/>
        <v/>
      </c>
      <c r="AC1425" s="191" t="str">
        <f ca="1" t="shared" si="115"/>
        <v/>
      </c>
      <c r="AD1425" s="191" t="str">
        <f ca="1" t="shared" si="116"/>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3"/>
        <v/>
      </c>
      <c r="T1426" s="232" t="str">
        <f ca="1">IF(B1426="","",IF(ISERROR(MATCH($J1426,SorP!$B$1:$B$6261,0)),"",INDIRECT("'SorP'!$A$"&amp;MATCH($S1426&amp;$J1426,SorP!C:C,0))))</f>
        <v/>
      </c>
      <c r="U1426" s="233"/>
      <c r="V1426" s="234" t="e">
        <f ca="1">IF(C1426="",NA(),MATCH($B1426&amp;$C1426,'Smelter Look-up'!$J:$J,0))</f>
        <v>#N/A</v>
      </c>
      <c r="X1426" s="191">
        <f ca="1" t="shared" si="112"/>
        <v>0</v>
      </c>
      <c r="AB1426" s="235" t="str">
        <f ca="1" t="shared" si="114"/>
        <v/>
      </c>
      <c r="AC1426" s="191" t="str">
        <f ca="1" t="shared" si="115"/>
        <v/>
      </c>
      <c r="AD1426" s="191" t="str">
        <f ca="1" t="shared" si="116"/>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3"/>
        <v/>
      </c>
      <c r="T1427" s="232" t="str">
        <f ca="1">IF(B1427="","",IF(ISERROR(MATCH($J1427,SorP!$B$1:$B$6261,0)),"",INDIRECT("'SorP'!$A$"&amp;MATCH($S1427&amp;$J1427,SorP!C:C,0))))</f>
        <v/>
      </c>
      <c r="U1427" s="233"/>
      <c r="V1427" s="234" t="e">
        <f ca="1">IF(C1427="",NA(),MATCH($B1427&amp;$C1427,'Smelter Look-up'!$J:$J,0))</f>
        <v>#N/A</v>
      </c>
      <c r="X1427" s="191">
        <f ca="1" t="shared" si="112"/>
        <v>0</v>
      </c>
      <c r="AB1427" s="235" t="str">
        <f ca="1" t="shared" si="114"/>
        <v/>
      </c>
      <c r="AC1427" s="191" t="str">
        <f ca="1" t="shared" si="115"/>
        <v/>
      </c>
      <c r="AD1427" s="191" t="str">
        <f ca="1" t="shared" si="116"/>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3"/>
        <v/>
      </c>
      <c r="T1428" s="232" t="str">
        <f ca="1">IF(B1428="","",IF(ISERROR(MATCH($J1428,SorP!$B$1:$B$6261,0)),"",INDIRECT("'SorP'!$A$"&amp;MATCH($S1428&amp;$J1428,SorP!C:C,0))))</f>
        <v/>
      </c>
      <c r="U1428" s="233"/>
      <c r="V1428" s="234" t="e">
        <f ca="1">IF(C1428="",NA(),MATCH($B1428&amp;$C1428,'Smelter Look-up'!$J:$J,0))</f>
        <v>#N/A</v>
      </c>
      <c r="X1428" s="191">
        <f ca="1" t="shared" si="112"/>
        <v>0</v>
      </c>
      <c r="AB1428" s="235" t="str">
        <f ca="1" t="shared" si="114"/>
        <v/>
      </c>
      <c r="AC1428" s="191" t="str">
        <f ca="1" t="shared" si="115"/>
        <v/>
      </c>
      <c r="AD1428" s="191" t="str">
        <f ca="1" t="shared" si="116"/>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3"/>
        <v/>
      </c>
      <c r="T1429" s="232" t="str">
        <f ca="1">IF(B1429="","",IF(ISERROR(MATCH($J1429,SorP!$B$1:$B$6261,0)),"",INDIRECT("'SorP'!$A$"&amp;MATCH($S1429&amp;$J1429,SorP!C:C,0))))</f>
        <v/>
      </c>
      <c r="U1429" s="233"/>
      <c r="V1429" s="234" t="e">
        <f ca="1">IF(C1429="",NA(),MATCH($B1429&amp;$C1429,'Smelter Look-up'!$J:$J,0))</f>
        <v>#N/A</v>
      </c>
      <c r="X1429" s="191">
        <f ca="1" t="shared" si="112"/>
        <v>0</v>
      </c>
      <c r="AB1429" s="235" t="str">
        <f ca="1" t="shared" si="114"/>
        <v/>
      </c>
      <c r="AC1429" s="191" t="str">
        <f ca="1" t="shared" si="115"/>
        <v/>
      </c>
      <c r="AD1429" s="191" t="str">
        <f ca="1" t="shared" si="116"/>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3"/>
        <v/>
      </c>
      <c r="T1430" s="232" t="str">
        <f ca="1">IF(B1430="","",IF(ISERROR(MATCH($J1430,SorP!$B$1:$B$6261,0)),"",INDIRECT("'SorP'!$A$"&amp;MATCH($S1430&amp;$J1430,SorP!C:C,0))))</f>
        <v/>
      </c>
      <c r="U1430" s="233"/>
      <c r="V1430" s="234" t="e">
        <f ca="1">IF(C1430="",NA(),MATCH($B1430&amp;$C1430,'Smelter Look-up'!$J:$J,0))</f>
        <v>#N/A</v>
      </c>
      <c r="X1430" s="191">
        <f ca="1" t="shared" si="112"/>
        <v>0</v>
      </c>
      <c r="AB1430" s="235" t="str">
        <f ca="1" t="shared" si="114"/>
        <v/>
      </c>
      <c r="AC1430" s="191" t="str">
        <f ca="1" t="shared" si="115"/>
        <v/>
      </c>
      <c r="AD1430" s="191" t="str">
        <f ca="1" t="shared" si="116"/>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3"/>
        <v/>
      </c>
      <c r="T1431" s="232" t="str">
        <f ca="1">IF(B1431="","",IF(ISERROR(MATCH($J1431,SorP!$B$1:$B$6261,0)),"",INDIRECT("'SorP'!$A$"&amp;MATCH($S1431&amp;$J1431,SorP!C:C,0))))</f>
        <v/>
      </c>
      <c r="U1431" s="233"/>
      <c r="V1431" s="234" t="e">
        <f ca="1">IF(C1431="",NA(),MATCH($B1431&amp;$C1431,'Smelter Look-up'!$J:$J,0))</f>
        <v>#N/A</v>
      </c>
      <c r="X1431" s="191">
        <f ca="1" t="shared" si="112"/>
        <v>0</v>
      </c>
      <c r="AB1431" s="235" t="str">
        <f ca="1" t="shared" si="114"/>
        <v/>
      </c>
      <c r="AC1431" s="191" t="str">
        <f ca="1" t="shared" si="115"/>
        <v/>
      </c>
      <c r="AD1431" s="191" t="str">
        <f ca="1" t="shared" si="116"/>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3"/>
        <v/>
      </c>
      <c r="T1432" s="232" t="str">
        <f ca="1">IF(B1432="","",IF(ISERROR(MATCH($J1432,SorP!$B$1:$B$6261,0)),"",INDIRECT("'SorP'!$A$"&amp;MATCH($S1432&amp;$J1432,SorP!C:C,0))))</f>
        <v/>
      </c>
      <c r="U1432" s="233"/>
      <c r="V1432" s="234" t="e">
        <f ca="1">IF(C1432="",NA(),MATCH($B1432&amp;$C1432,'Smelter Look-up'!$J:$J,0))</f>
        <v>#N/A</v>
      </c>
      <c r="X1432" s="191">
        <f ca="1" t="shared" si="112"/>
        <v>0</v>
      </c>
      <c r="AB1432" s="235" t="str">
        <f ca="1" t="shared" si="114"/>
        <v/>
      </c>
      <c r="AC1432" s="191" t="str">
        <f ca="1" t="shared" si="115"/>
        <v/>
      </c>
      <c r="AD1432" s="191" t="str">
        <f ca="1" t="shared" si="116"/>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3"/>
        <v/>
      </c>
      <c r="T1433" s="232" t="str">
        <f ca="1">IF(B1433="","",IF(ISERROR(MATCH($J1433,SorP!$B$1:$B$6261,0)),"",INDIRECT("'SorP'!$A$"&amp;MATCH($S1433&amp;$J1433,SorP!C:C,0))))</f>
        <v/>
      </c>
      <c r="U1433" s="233"/>
      <c r="V1433" s="234" t="e">
        <f ca="1">IF(C1433="",NA(),MATCH($B1433&amp;$C1433,'Smelter Look-up'!$J:$J,0))</f>
        <v>#N/A</v>
      </c>
      <c r="X1433" s="191">
        <f ca="1" t="shared" si="112"/>
        <v>0</v>
      </c>
      <c r="AB1433" s="235" t="str">
        <f ca="1" t="shared" si="114"/>
        <v/>
      </c>
      <c r="AC1433" s="191" t="str">
        <f ca="1" t="shared" si="115"/>
        <v/>
      </c>
      <c r="AD1433" s="191" t="str">
        <f ca="1" t="shared" si="116"/>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3"/>
        <v/>
      </c>
      <c r="T1434" s="232" t="str">
        <f ca="1">IF(B1434="","",IF(ISERROR(MATCH($J1434,SorP!$B$1:$B$6261,0)),"",INDIRECT("'SorP'!$A$"&amp;MATCH($S1434&amp;$J1434,SorP!C:C,0))))</f>
        <v/>
      </c>
      <c r="U1434" s="233"/>
      <c r="V1434" s="234" t="e">
        <f ca="1">IF(C1434="",NA(),MATCH($B1434&amp;$C1434,'Smelter Look-up'!$J:$J,0))</f>
        <v>#N/A</v>
      </c>
      <c r="X1434" s="191">
        <f ca="1" t="shared" si="112"/>
        <v>0</v>
      </c>
      <c r="AB1434" s="235" t="str">
        <f ca="1" t="shared" si="114"/>
        <v/>
      </c>
      <c r="AC1434" s="191" t="str">
        <f ca="1" t="shared" si="115"/>
        <v/>
      </c>
      <c r="AD1434" s="191" t="str">
        <f ca="1" t="shared" si="116"/>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3"/>
        <v/>
      </c>
      <c r="T1435" s="232" t="str">
        <f ca="1">IF(B1435="","",IF(ISERROR(MATCH($J1435,SorP!$B$1:$B$6261,0)),"",INDIRECT("'SorP'!$A$"&amp;MATCH($S1435&amp;$J1435,SorP!C:C,0))))</f>
        <v/>
      </c>
      <c r="U1435" s="233"/>
      <c r="V1435" s="234" t="e">
        <f ca="1">IF(C1435="",NA(),MATCH($B1435&amp;$C1435,'Smelter Look-up'!$J:$J,0))</f>
        <v>#N/A</v>
      </c>
      <c r="X1435" s="191">
        <f ca="1" t="shared" si="112"/>
        <v>0</v>
      </c>
      <c r="AB1435" s="235" t="str">
        <f ca="1" t="shared" si="114"/>
        <v/>
      </c>
      <c r="AC1435" s="191" t="str">
        <f ca="1" t="shared" si="115"/>
        <v/>
      </c>
      <c r="AD1435" s="191" t="str">
        <f ca="1" t="shared" si="116"/>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3"/>
        <v/>
      </c>
      <c r="T1436" s="232" t="str">
        <f ca="1">IF(B1436="","",IF(ISERROR(MATCH($J1436,SorP!$B$1:$B$6261,0)),"",INDIRECT("'SorP'!$A$"&amp;MATCH($S1436&amp;$J1436,SorP!C:C,0))))</f>
        <v/>
      </c>
      <c r="U1436" s="233"/>
      <c r="V1436" s="234" t="e">
        <f ca="1">IF(C1436="",NA(),MATCH($B1436&amp;$C1436,'Smelter Look-up'!$J:$J,0))</f>
        <v>#N/A</v>
      </c>
      <c r="X1436" s="191">
        <f ca="1" t="shared" si="112"/>
        <v>0</v>
      </c>
      <c r="AB1436" s="235" t="str">
        <f ca="1" t="shared" si="114"/>
        <v/>
      </c>
      <c r="AC1436" s="191" t="str">
        <f ca="1" t="shared" si="115"/>
        <v/>
      </c>
      <c r="AD1436" s="191" t="str">
        <f ca="1" t="shared" si="116"/>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3"/>
        <v/>
      </c>
      <c r="T1437" s="232" t="str">
        <f ca="1">IF(B1437="","",IF(ISERROR(MATCH($J1437,SorP!$B$1:$B$6261,0)),"",INDIRECT("'SorP'!$A$"&amp;MATCH($S1437&amp;$J1437,SorP!C:C,0))))</f>
        <v/>
      </c>
      <c r="U1437" s="233"/>
      <c r="V1437" s="234" t="e">
        <f ca="1">IF(C1437="",NA(),MATCH($B1437&amp;$C1437,'Smelter Look-up'!$J:$J,0))</f>
        <v>#N/A</v>
      </c>
      <c r="X1437" s="191">
        <f ca="1" t="shared" si="112"/>
        <v>0</v>
      </c>
      <c r="AB1437" s="235" t="str">
        <f ca="1" t="shared" si="114"/>
        <v/>
      </c>
      <c r="AC1437" s="191" t="str">
        <f ca="1" t="shared" si="115"/>
        <v/>
      </c>
      <c r="AD1437" s="191" t="str">
        <f ca="1" t="shared" si="116"/>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3"/>
        <v/>
      </c>
      <c r="T1438" s="232" t="str">
        <f ca="1">IF(B1438="","",IF(ISERROR(MATCH($J1438,SorP!$B$1:$B$6261,0)),"",INDIRECT("'SorP'!$A$"&amp;MATCH($S1438&amp;$J1438,SorP!C:C,0))))</f>
        <v/>
      </c>
      <c r="U1438" s="233"/>
      <c r="V1438" s="234" t="e">
        <f ca="1">IF(C1438="",NA(),MATCH($B1438&amp;$C1438,'Smelter Look-up'!$J:$J,0))</f>
        <v>#N/A</v>
      </c>
      <c r="X1438" s="191">
        <f ca="1" t="shared" si="112"/>
        <v>0</v>
      </c>
      <c r="AB1438" s="235" t="str">
        <f ca="1" t="shared" si="114"/>
        <v/>
      </c>
      <c r="AC1438" s="191" t="str">
        <f ca="1" t="shared" si="115"/>
        <v/>
      </c>
      <c r="AD1438" s="191" t="str">
        <f ca="1" t="shared" si="116"/>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3"/>
        <v/>
      </c>
      <c r="T1439" s="232" t="str">
        <f ca="1">IF(B1439="","",IF(ISERROR(MATCH($J1439,SorP!$B$1:$B$6261,0)),"",INDIRECT("'SorP'!$A$"&amp;MATCH($S1439&amp;$J1439,SorP!C:C,0))))</f>
        <v/>
      </c>
      <c r="U1439" s="233"/>
      <c r="V1439" s="234" t="e">
        <f ca="1">IF(C1439="",NA(),MATCH($B1439&amp;$C1439,'Smelter Look-up'!$J:$J,0))</f>
        <v>#N/A</v>
      </c>
      <c r="X1439" s="191">
        <f ca="1" t="shared" si="112"/>
        <v>0</v>
      </c>
      <c r="AB1439" s="235" t="str">
        <f ca="1" t="shared" si="114"/>
        <v/>
      </c>
      <c r="AC1439" s="191" t="str">
        <f ca="1" t="shared" si="115"/>
        <v/>
      </c>
      <c r="AD1439" s="191" t="str">
        <f ca="1" t="shared" si="116"/>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3"/>
        <v/>
      </c>
      <c r="T1440" s="232" t="str">
        <f ca="1">IF(B1440="","",IF(ISERROR(MATCH($J1440,SorP!$B$1:$B$6261,0)),"",INDIRECT("'SorP'!$A$"&amp;MATCH($S1440&amp;$J1440,SorP!C:C,0))))</f>
        <v/>
      </c>
      <c r="U1440" s="233"/>
      <c r="V1440" s="234" t="e">
        <f ca="1">IF(C1440="",NA(),MATCH($B1440&amp;$C1440,'Smelter Look-up'!$J:$J,0))</f>
        <v>#N/A</v>
      </c>
      <c r="X1440" s="191">
        <f ca="1" t="shared" si="112"/>
        <v>0</v>
      </c>
      <c r="AB1440" s="235" t="str">
        <f ca="1" t="shared" si="114"/>
        <v/>
      </c>
      <c r="AC1440" s="191" t="str">
        <f ca="1" t="shared" si="115"/>
        <v/>
      </c>
      <c r="AD1440" s="191" t="str">
        <f ca="1" t="shared" si="116"/>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3"/>
        <v/>
      </c>
      <c r="T1441" s="232" t="str">
        <f ca="1">IF(B1441="","",IF(ISERROR(MATCH($J1441,SorP!$B$1:$B$6261,0)),"",INDIRECT("'SorP'!$A$"&amp;MATCH($S1441&amp;$J1441,SorP!C:C,0))))</f>
        <v/>
      </c>
      <c r="U1441" s="233"/>
      <c r="V1441" s="234" t="e">
        <f ca="1">IF(C1441="",NA(),MATCH($B1441&amp;$C1441,'Smelter Look-up'!$J:$J,0))</f>
        <v>#N/A</v>
      </c>
      <c r="X1441" s="191">
        <f ca="1" t="shared" si="112"/>
        <v>0</v>
      </c>
      <c r="AB1441" s="235" t="str">
        <f ca="1" t="shared" si="114"/>
        <v/>
      </c>
      <c r="AC1441" s="191" t="str">
        <f ca="1" t="shared" si="115"/>
        <v/>
      </c>
      <c r="AD1441" s="191" t="str">
        <f ca="1" t="shared" si="116"/>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3"/>
        <v/>
      </c>
      <c r="T1442" s="232" t="str">
        <f ca="1">IF(B1442="","",IF(ISERROR(MATCH($J1442,SorP!$B$1:$B$6261,0)),"",INDIRECT("'SorP'!$A$"&amp;MATCH($S1442&amp;$J1442,SorP!C:C,0))))</f>
        <v/>
      </c>
      <c r="U1442" s="233"/>
      <c r="V1442" s="234" t="e">
        <f ca="1">IF(C1442="",NA(),MATCH($B1442&amp;$C1442,'Smelter Look-up'!$J:$J,0))</f>
        <v>#N/A</v>
      </c>
      <c r="X1442" s="191">
        <f ca="1" t="shared" si="112"/>
        <v>0</v>
      </c>
      <c r="AB1442" s="235" t="str">
        <f ca="1" t="shared" si="114"/>
        <v/>
      </c>
      <c r="AC1442" s="191" t="str">
        <f ca="1" t="shared" si="115"/>
        <v/>
      </c>
      <c r="AD1442" s="191" t="str">
        <f ca="1" t="shared" si="116"/>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3"/>
        <v/>
      </c>
      <c r="T1443" s="232" t="str">
        <f ca="1">IF(B1443="","",IF(ISERROR(MATCH($J1443,SorP!$B$1:$B$6261,0)),"",INDIRECT("'SorP'!$A$"&amp;MATCH($S1443&amp;$J1443,SorP!C:C,0))))</f>
        <v/>
      </c>
      <c r="U1443" s="233"/>
      <c r="V1443" s="234" t="e">
        <f ca="1">IF(C1443="",NA(),MATCH($B1443&amp;$C1443,'Smelter Look-up'!$J:$J,0))</f>
        <v>#N/A</v>
      </c>
      <c r="X1443" s="191">
        <f ca="1" t="shared" si="112"/>
        <v>0</v>
      </c>
      <c r="AB1443" s="235" t="str">
        <f ca="1" t="shared" si="114"/>
        <v/>
      </c>
      <c r="AC1443" s="191" t="str">
        <f ca="1" t="shared" si="115"/>
        <v/>
      </c>
      <c r="AD1443" s="191" t="str">
        <f ca="1" t="shared" si="116"/>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3"/>
        <v/>
      </c>
      <c r="T1444" s="232" t="str">
        <f ca="1">IF(B1444="","",IF(ISERROR(MATCH($J1444,SorP!$B$1:$B$6261,0)),"",INDIRECT("'SorP'!$A$"&amp;MATCH($S1444&amp;$J1444,SorP!C:C,0))))</f>
        <v/>
      </c>
      <c r="U1444" s="233"/>
      <c r="V1444" s="234" t="e">
        <f ca="1">IF(C1444="",NA(),MATCH($B1444&amp;$C1444,'Smelter Look-up'!$J:$J,0))</f>
        <v>#N/A</v>
      </c>
      <c r="X1444" s="191">
        <f ca="1" t="shared" si="112"/>
        <v>0</v>
      </c>
      <c r="AB1444" s="235" t="str">
        <f ca="1" t="shared" si="114"/>
        <v/>
      </c>
      <c r="AC1444" s="191" t="str">
        <f ca="1" t="shared" si="115"/>
        <v/>
      </c>
      <c r="AD1444" s="191" t="str">
        <f ca="1" t="shared" si="116"/>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3"/>
        <v/>
      </c>
      <c r="T1445" s="232" t="str">
        <f ca="1">IF(B1445="","",IF(ISERROR(MATCH($J1445,SorP!$B$1:$B$6261,0)),"",INDIRECT("'SorP'!$A$"&amp;MATCH($S1445&amp;$J1445,SorP!C:C,0))))</f>
        <v/>
      </c>
      <c r="U1445" s="233"/>
      <c r="V1445" s="234" t="e">
        <f ca="1">IF(C1445="",NA(),MATCH($B1445&amp;$C1445,'Smelter Look-up'!$J:$J,0))</f>
        <v>#N/A</v>
      </c>
      <c r="X1445" s="191">
        <f ca="1" t="shared" si="112"/>
        <v>0</v>
      </c>
      <c r="AB1445" s="235" t="str">
        <f ca="1" t="shared" si="114"/>
        <v/>
      </c>
      <c r="AC1445" s="191" t="str">
        <f ca="1" t="shared" si="115"/>
        <v/>
      </c>
      <c r="AD1445" s="191" t="str">
        <f ca="1" t="shared" si="116"/>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3"/>
        <v/>
      </c>
      <c r="T1446" s="232" t="str">
        <f ca="1">IF(B1446="","",IF(ISERROR(MATCH($J1446,SorP!$B$1:$B$6261,0)),"",INDIRECT("'SorP'!$A$"&amp;MATCH($S1446&amp;$J1446,SorP!C:C,0))))</f>
        <v/>
      </c>
      <c r="U1446" s="233"/>
      <c r="V1446" s="234" t="e">
        <f ca="1">IF(C1446="",NA(),MATCH($B1446&amp;$C1446,'Smelter Look-up'!$J:$J,0))</f>
        <v>#N/A</v>
      </c>
      <c r="X1446" s="191">
        <f ca="1" t="shared" si="112"/>
        <v>0</v>
      </c>
      <c r="AB1446" s="235" t="str">
        <f ca="1" t="shared" si="114"/>
        <v/>
      </c>
      <c r="AC1446" s="191" t="str">
        <f ca="1" t="shared" si="115"/>
        <v/>
      </c>
      <c r="AD1446" s="191" t="str">
        <f ca="1" t="shared" si="116"/>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3"/>
        <v/>
      </c>
      <c r="T1447" s="232" t="str">
        <f ca="1">IF(B1447="","",IF(ISERROR(MATCH($J1447,SorP!$B$1:$B$6261,0)),"",INDIRECT("'SorP'!$A$"&amp;MATCH($S1447&amp;$J1447,SorP!C:C,0))))</f>
        <v/>
      </c>
      <c r="U1447" s="233"/>
      <c r="V1447" s="234" t="e">
        <f ca="1">IF(C1447="",NA(),MATCH($B1447&amp;$C1447,'Smelter Look-up'!$J:$J,0))</f>
        <v>#N/A</v>
      </c>
      <c r="X1447" s="191">
        <f ca="1" t="shared" si="112"/>
        <v>0</v>
      </c>
      <c r="AB1447" s="235" t="str">
        <f ca="1" t="shared" si="114"/>
        <v/>
      </c>
      <c r="AC1447" s="191" t="str">
        <f ca="1" t="shared" si="115"/>
        <v/>
      </c>
      <c r="AD1447" s="191" t="str">
        <f ca="1" t="shared" si="116"/>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3"/>
        <v/>
      </c>
      <c r="T1448" s="232" t="str">
        <f ca="1">IF(B1448="","",IF(ISERROR(MATCH($J1448,SorP!$B$1:$B$6261,0)),"",INDIRECT("'SorP'!$A$"&amp;MATCH($S1448&amp;$J1448,SorP!C:C,0))))</f>
        <v/>
      </c>
      <c r="U1448" s="233"/>
      <c r="V1448" s="234" t="e">
        <f ca="1">IF(C1448="",NA(),MATCH($B1448&amp;$C1448,'Smelter Look-up'!$J:$J,0))</f>
        <v>#N/A</v>
      </c>
      <c r="X1448" s="191">
        <f ca="1" t="shared" si="112"/>
        <v>0</v>
      </c>
      <c r="AB1448" s="235" t="str">
        <f ca="1" t="shared" si="114"/>
        <v/>
      </c>
      <c r="AC1448" s="191" t="str">
        <f ca="1" t="shared" si="115"/>
        <v/>
      </c>
      <c r="AD1448" s="191" t="str">
        <f ca="1" t="shared" si="116"/>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3"/>
        <v/>
      </c>
      <c r="T1449" s="232" t="str">
        <f ca="1">IF(B1449="","",IF(ISERROR(MATCH($J1449,SorP!$B$1:$B$6261,0)),"",INDIRECT("'SorP'!$A$"&amp;MATCH($S1449&amp;$J1449,SorP!C:C,0))))</f>
        <v/>
      </c>
      <c r="U1449" s="233"/>
      <c r="V1449" s="234" t="e">
        <f ca="1">IF(C1449="",NA(),MATCH($B1449&amp;$C1449,'Smelter Look-up'!$J:$J,0))</f>
        <v>#N/A</v>
      </c>
      <c r="X1449" s="191">
        <f ca="1" t="shared" si="112"/>
        <v>0</v>
      </c>
      <c r="AB1449" s="235" t="str">
        <f ca="1" t="shared" si="114"/>
        <v/>
      </c>
      <c r="AC1449" s="191" t="str">
        <f ca="1" t="shared" si="115"/>
        <v/>
      </c>
      <c r="AD1449" s="191" t="str">
        <f ca="1" t="shared" si="116"/>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3"/>
        <v/>
      </c>
      <c r="T1450" s="232" t="str">
        <f ca="1">IF(B1450="","",IF(ISERROR(MATCH($J1450,SorP!$B$1:$B$6261,0)),"",INDIRECT("'SorP'!$A$"&amp;MATCH($S1450&amp;$J1450,SorP!C:C,0))))</f>
        <v/>
      </c>
      <c r="U1450" s="233"/>
      <c r="V1450" s="234" t="e">
        <f ca="1">IF(C1450="",NA(),MATCH($B1450&amp;$C1450,'Smelter Look-up'!$J:$J,0))</f>
        <v>#N/A</v>
      </c>
      <c r="X1450" s="191">
        <f ca="1" t="shared" si="112"/>
        <v>0</v>
      </c>
      <c r="AB1450" s="235" t="str">
        <f ca="1" t="shared" si="114"/>
        <v/>
      </c>
      <c r="AC1450" s="191" t="str">
        <f ca="1" t="shared" si="115"/>
        <v/>
      </c>
      <c r="AD1450" s="191" t="str">
        <f ca="1" t="shared" si="116"/>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3"/>
        <v/>
      </c>
      <c r="T1451" s="232" t="str">
        <f ca="1">IF(B1451="","",IF(ISERROR(MATCH($J1451,SorP!$B$1:$B$6261,0)),"",INDIRECT("'SorP'!$A$"&amp;MATCH($S1451&amp;$J1451,SorP!C:C,0))))</f>
        <v/>
      </c>
      <c r="U1451" s="233"/>
      <c r="V1451" s="234" t="e">
        <f ca="1">IF(C1451="",NA(),MATCH($B1451&amp;$C1451,'Smelter Look-up'!$J:$J,0))</f>
        <v>#N/A</v>
      </c>
      <c r="X1451" s="191">
        <f ca="1" t="shared" si="112"/>
        <v>0</v>
      </c>
      <c r="AB1451" s="235" t="str">
        <f ca="1" t="shared" si="114"/>
        <v/>
      </c>
      <c r="AC1451" s="191" t="str">
        <f ca="1" t="shared" si="115"/>
        <v/>
      </c>
      <c r="AD1451" s="191" t="str">
        <f ca="1" t="shared" si="116"/>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3"/>
        <v/>
      </c>
      <c r="T1452" s="232" t="str">
        <f ca="1">IF(B1452="","",IF(ISERROR(MATCH($J1452,SorP!$B$1:$B$6261,0)),"",INDIRECT("'SorP'!$A$"&amp;MATCH($S1452&amp;$J1452,SorP!C:C,0))))</f>
        <v/>
      </c>
      <c r="U1452" s="233"/>
      <c r="V1452" s="234" t="e">
        <f ca="1">IF(C1452="",NA(),MATCH($B1452&amp;$C1452,'Smelter Look-up'!$J:$J,0))</f>
        <v>#N/A</v>
      </c>
      <c r="X1452" s="191">
        <f ca="1" t="shared" si="112"/>
        <v>0</v>
      </c>
      <c r="AB1452" s="235" t="str">
        <f ca="1" t="shared" si="114"/>
        <v/>
      </c>
      <c r="AC1452" s="191" t="str">
        <f ca="1" t="shared" si="115"/>
        <v/>
      </c>
      <c r="AD1452" s="191" t="str">
        <f ca="1" t="shared" si="116"/>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3"/>
        <v/>
      </c>
      <c r="T1453" s="232" t="str">
        <f ca="1">IF(B1453="","",IF(ISERROR(MATCH($J1453,SorP!$B$1:$B$6261,0)),"",INDIRECT("'SorP'!$A$"&amp;MATCH($S1453&amp;$J1453,SorP!C:C,0))))</f>
        <v/>
      </c>
      <c r="U1453" s="233"/>
      <c r="V1453" s="234" t="e">
        <f ca="1">IF(C1453="",NA(),MATCH($B1453&amp;$C1453,'Smelter Look-up'!$J:$J,0))</f>
        <v>#N/A</v>
      </c>
      <c r="X1453" s="191">
        <f ca="1" t="shared" si="112"/>
        <v>0</v>
      </c>
      <c r="AB1453" s="235" t="str">
        <f ca="1" t="shared" si="114"/>
        <v/>
      </c>
      <c r="AC1453" s="191" t="str">
        <f ca="1" t="shared" si="115"/>
        <v/>
      </c>
      <c r="AD1453" s="191" t="str">
        <f ca="1" t="shared" si="116"/>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3"/>
        <v/>
      </c>
      <c r="T1454" s="232" t="str">
        <f ca="1">IF(B1454="","",IF(ISERROR(MATCH($J1454,SorP!$B$1:$B$6261,0)),"",INDIRECT("'SorP'!$A$"&amp;MATCH($S1454&amp;$J1454,SorP!C:C,0))))</f>
        <v/>
      </c>
      <c r="U1454" s="233"/>
      <c r="V1454" s="234" t="e">
        <f ca="1">IF(C1454="",NA(),MATCH($B1454&amp;$C1454,'Smelter Look-up'!$J:$J,0))</f>
        <v>#N/A</v>
      </c>
      <c r="X1454" s="191">
        <f ca="1" t="shared" si="112"/>
        <v>0</v>
      </c>
      <c r="AB1454" s="235" t="str">
        <f ca="1" t="shared" si="114"/>
        <v/>
      </c>
      <c r="AC1454" s="191" t="str">
        <f ca="1" t="shared" si="115"/>
        <v/>
      </c>
      <c r="AD1454" s="191" t="str">
        <f ca="1" t="shared" si="116"/>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3"/>
        <v/>
      </c>
      <c r="T1455" s="232" t="str">
        <f ca="1">IF(B1455="","",IF(ISERROR(MATCH($J1455,SorP!$B$1:$B$6261,0)),"",INDIRECT("'SorP'!$A$"&amp;MATCH($S1455&amp;$J1455,SorP!C:C,0))))</f>
        <v/>
      </c>
      <c r="U1455" s="233"/>
      <c r="V1455" s="234" t="e">
        <f ca="1">IF(C1455="",NA(),MATCH($B1455&amp;$C1455,'Smelter Look-up'!$J:$J,0))</f>
        <v>#N/A</v>
      </c>
      <c r="X1455" s="191">
        <f ca="1" t="shared" si="112"/>
        <v>0</v>
      </c>
      <c r="AB1455" s="235" t="str">
        <f ca="1" t="shared" si="114"/>
        <v/>
      </c>
      <c r="AC1455" s="191" t="str">
        <f ca="1" t="shared" si="115"/>
        <v/>
      </c>
      <c r="AD1455" s="191" t="str">
        <f ca="1" t="shared" si="116"/>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3"/>
        <v/>
      </c>
      <c r="T1456" s="232" t="str">
        <f ca="1">IF(B1456="","",IF(ISERROR(MATCH($J1456,SorP!$B$1:$B$6261,0)),"",INDIRECT("'SorP'!$A$"&amp;MATCH($S1456&amp;$J1456,SorP!C:C,0))))</f>
        <v/>
      </c>
      <c r="U1456" s="233"/>
      <c r="V1456" s="234" t="e">
        <f ca="1">IF(C1456="",NA(),MATCH($B1456&amp;$C1456,'Smelter Look-up'!$J:$J,0))</f>
        <v>#N/A</v>
      </c>
      <c r="X1456" s="191">
        <f ca="1" t="shared" si="112"/>
        <v>0</v>
      </c>
      <c r="AB1456" s="235" t="str">
        <f ca="1" t="shared" si="114"/>
        <v/>
      </c>
      <c r="AC1456" s="191" t="str">
        <f ca="1" t="shared" si="115"/>
        <v/>
      </c>
      <c r="AD1456" s="191" t="str">
        <f ca="1" t="shared" si="116"/>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3"/>
        <v/>
      </c>
      <c r="T1457" s="232" t="str">
        <f ca="1">IF(B1457="","",IF(ISERROR(MATCH($J1457,SorP!$B$1:$B$6261,0)),"",INDIRECT("'SorP'!$A$"&amp;MATCH($S1457&amp;$J1457,SorP!C:C,0))))</f>
        <v/>
      </c>
      <c r="U1457" s="233"/>
      <c r="V1457" s="234" t="e">
        <f ca="1">IF(C1457="",NA(),MATCH($B1457&amp;$C1457,'Smelter Look-up'!$J:$J,0))</f>
        <v>#N/A</v>
      </c>
      <c r="X1457" s="191">
        <f ca="1" t="shared" si="112"/>
        <v>0</v>
      </c>
      <c r="AB1457" s="235" t="str">
        <f ca="1" t="shared" si="114"/>
        <v/>
      </c>
      <c r="AC1457" s="191" t="str">
        <f ca="1" t="shared" si="115"/>
        <v/>
      </c>
      <c r="AD1457" s="191" t="str">
        <f ca="1" t="shared" si="116"/>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3"/>
        <v/>
      </c>
      <c r="T1458" s="232" t="str">
        <f ca="1">IF(B1458="","",IF(ISERROR(MATCH($J1458,SorP!$B$1:$B$6261,0)),"",INDIRECT("'SorP'!$A$"&amp;MATCH($S1458&amp;$J1458,SorP!C:C,0))))</f>
        <v/>
      </c>
      <c r="U1458" s="233"/>
      <c r="V1458" s="234" t="e">
        <f ca="1">IF(C1458="",NA(),MATCH($B1458&amp;$C1458,'Smelter Look-up'!$J:$J,0))</f>
        <v>#N/A</v>
      </c>
      <c r="X1458" s="191">
        <f ca="1" t="shared" si="112"/>
        <v>0</v>
      </c>
      <c r="AB1458" s="235" t="str">
        <f ca="1" t="shared" si="114"/>
        <v/>
      </c>
      <c r="AC1458" s="191" t="str">
        <f ca="1" t="shared" si="115"/>
        <v/>
      </c>
      <c r="AD1458" s="191" t="str">
        <f ca="1" t="shared" si="116"/>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3"/>
        <v/>
      </c>
      <c r="T1459" s="232" t="str">
        <f ca="1">IF(B1459="","",IF(ISERROR(MATCH($J1459,SorP!$B$1:$B$6261,0)),"",INDIRECT("'SorP'!$A$"&amp;MATCH($S1459&amp;$J1459,SorP!C:C,0))))</f>
        <v/>
      </c>
      <c r="U1459" s="233"/>
      <c r="V1459" s="234" t="e">
        <f ca="1">IF(C1459="",NA(),MATCH($B1459&amp;$C1459,'Smelter Look-up'!$J:$J,0))</f>
        <v>#N/A</v>
      </c>
      <c r="X1459" s="191">
        <f ca="1" t="shared" si="112"/>
        <v>0</v>
      </c>
      <c r="AB1459" s="235" t="str">
        <f ca="1" t="shared" si="114"/>
        <v/>
      </c>
      <c r="AC1459" s="191" t="str">
        <f ca="1" t="shared" si="115"/>
        <v/>
      </c>
      <c r="AD1459" s="191" t="str">
        <f ca="1" t="shared" si="116"/>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3"/>
        <v/>
      </c>
      <c r="T1460" s="232" t="str">
        <f ca="1">IF(B1460="","",IF(ISERROR(MATCH($J1460,SorP!$B$1:$B$6261,0)),"",INDIRECT("'SorP'!$A$"&amp;MATCH($S1460&amp;$J1460,SorP!C:C,0))))</f>
        <v/>
      </c>
      <c r="U1460" s="233"/>
      <c r="V1460" s="234" t="e">
        <f ca="1">IF(C1460="",NA(),MATCH($B1460&amp;$C1460,'Smelter Look-up'!$J:$J,0))</f>
        <v>#N/A</v>
      </c>
      <c r="X1460" s="191">
        <f ca="1" t="shared" si="112"/>
        <v>0</v>
      </c>
      <c r="AB1460" s="235" t="str">
        <f ca="1" t="shared" si="114"/>
        <v/>
      </c>
      <c r="AC1460" s="191" t="str">
        <f ca="1" t="shared" si="115"/>
        <v/>
      </c>
      <c r="AD1460" s="191" t="str">
        <f ca="1" t="shared" si="116"/>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3"/>
        <v/>
      </c>
      <c r="T1461" s="232" t="str">
        <f ca="1">IF(B1461="","",IF(ISERROR(MATCH($J1461,SorP!$B$1:$B$6261,0)),"",INDIRECT("'SorP'!$A$"&amp;MATCH($S1461&amp;$J1461,SorP!C:C,0))))</f>
        <v/>
      </c>
      <c r="U1461" s="233"/>
      <c r="V1461" s="234" t="e">
        <f ca="1">IF(C1461="",NA(),MATCH($B1461&amp;$C1461,'Smelter Look-up'!$J:$J,0))</f>
        <v>#N/A</v>
      </c>
      <c r="X1461" s="191">
        <f ca="1" t="shared" si="112"/>
        <v>0</v>
      </c>
      <c r="AB1461" s="235" t="str">
        <f ca="1" t="shared" si="114"/>
        <v/>
      </c>
      <c r="AC1461" s="191" t="str">
        <f ca="1" t="shared" si="115"/>
        <v/>
      </c>
      <c r="AD1461" s="191" t="str">
        <f ca="1" t="shared" si="116"/>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3"/>
        <v/>
      </c>
      <c r="T1462" s="232" t="str">
        <f ca="1">IF(B1462="","",IF(ISERROR(MATCH($J1462,SorP!$B$1:$B$6261,0)),"",INDIRECT("'SorP'!$A$"&amp;MATCH($S1462&amp;$J1462,SorP!C:C,0))))</f>
        <v/>
      </c>
      <c r="U1462" s="233"/>
      <c r="V1462" s="234" t="e">
        <f ca="1">IF(C1462="",NA(),MATCH($B1462&amp;$C1462,'Smelter Look-up'!$J:$J,0))</f>
        <v>#N/A</v>
      </c>
      <c r="X1462" s="191">
        <f ca="1" t="shared" si="112"/>
        <v>0</v>
      </c>
      <c r="AB1462" s="235" t="str">
        <f ca="1" t="shared" si="114"/>
        <v/>
      </c>
      <c r="AC1462" s="191" t="str">
        <f ca="1" t="shared" si="115"/>
        <v/>
      </c>
      <c r="AD1462" s="191" t="str">
        <f ca="1" t="shared" si="116"/>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3"/>
        <v/>
      </c>
      <c r="T1463" s="232" t="str">
        <f ca="1">IF(B1463="","",IF(ISERROR(MATCH($J1463,SorP!$B$1:$B$6261,0)),"",INDIRECT("'SorP'!$A$"&amp;MATCH($S1463&amp;$J1463,SorP!C:C,0))))</f>
        <v/>
      </c>
      <c r="U1463" s="233"/>
      <c r="V1463" s="234" t="e">
        <f ca="1">IF(C1463="",NA(),MATCH($B1463&amp;$C1463,'Smelter Look-up'!$J:$J,0))</f>
        <v>#N/A</v>
      </c>
      <c r="X1463" s="191">
        <f ca="1" t="shared" si="112"/>
        <v>0</v>
      </c>
      <c r="AB1463" s="235" t="str">
        <f ca="1" t="shared" si="114"/>
        <v/>
      </c>
      <c r="AC1463" s="191" t="str">
        <f ca="1" t="shared" si="115"/>
        <v/>
      </c>
      <c r="AD1463" s="191" t="str">
        <f ca="1" t="shared" si="116"/>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3"/>
        <v/>
      </c>
      <c r="T1464" s="232" t="str">
        <f ca="1">IF(B1464="","",IF(ISERROR(MATCH($J1464,SorP!$B$1:$B$6261,0)),"",INDIRECT("'SorP'!$A$"&amp;MATCH($S1464&amp;$J1464,SorP!C:C,0))))</f>
        <v/>
      </c>
      <c r="U1464" s="233"/>
      <c r="V1464" s="234" t="e">
        <f ca="1">IF(C1464="",NA(),MATCH($B1464&amp;$C1464,'Smelter Look-up'!$J:$J,0))</f>
        <v>#N/A</v>
      </c>
      <c r="X1464" s="191">
        <f ca="1" t="shared" si="112"/>
        <v>0</v>
      </c>
      <c r="AB1464" s="235" t="str">
        <f ca="1" t="shared" si="114"/>
        <v/>
      </c>
      <c r="AC1464" s="191" t="str">
        <f ca="1" t="shared" si="115"/>
        <v/>
      </c>
      <c r="AD1464" s="191" t="str">
        <f ca="1" t="shared" si="116"/>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3"/>
        <v/>
      </c>
      <c r="T1465" s="232" t="str">
        <f ca="1">IF(B1465="","",IF(ISERROR(MATCH($J1465,SorP!$B$1:$B$6261,0)),"",INDIRECT("'SorP'!$A$"&amp;MATCH($S1465&amp;$J1465,SorP!C:C,0))))</f>
        <v/>
      </c>
      <c r="U1465" s="233"/>
      <c r="V1465" s="234" t="e">
        <f ca="1">IF(C1465="",NA(),MATCH($B1465&amp;$C1465,'Smelter Look-up'!$J:$J,0))</f>
        <v>#N/A</v>
      </c>
      <c r="X1465" s="191">
        <f ca="1" t="shared" si="112"/>
        <v>0</v>
      </c>
      <c r="AB1465" s="235" t="str">
        <f ca="1" t="shared" si="114"/>
        <v/>
      </c>
      <c r="AC1465" s="191" t="str">
        <f ca="1" t="shared" si="115"/>
        <v/>
      </c>
      <c r="AD1465" s="191" t="str">
        <f ca="1" t="shared" si="116"/>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3"/>
        <v/>
      </c>
      <c r="T1466" s="232" t="str">
        <f ca="1">IF(B1466="","",IF(ISERROR(MATCH($J1466,SorP!$B$1:$B$6261,0)),"",INDIRECT("'SorP'!$A$"&amp;MATCH($S1466&amp;$J1466,SorP!C:C,0))))</f>
        <v/>
      </c>
      <c r="U1466" s="233"/>
      <c r="V1466" s="234" t="e">
        <f ca="1">IF(C1466="",NA(),MATCH($B1466&amp;$C1466,'Smelter Look-up'!$J:$J,0))</f>
        <v>#N/A</v>
      </c>
      <c r="X1466" s="191">
        <f ca="1" t="shared" si="112"/>
        <v>0</v>
      </c>
      <c r="AB1466" s="235" t="str">
        <f ca="1" t="shared" si="114"/>
        <v/>
      </c>
      <c r="AC1466" s="191" t="str">
        <f ca="1" t="shared" si="115"/>
        <v/>
      </c>
      <c r="AD1466" s="191" t="str">
        <f ca="1" t="shared" si="116"/>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3"/>
        <v/>
      </c>
      <c r="T1467" s="232" t="str">
        <f ca="1">IF(B1467="","",IF(ISERROR(MATCH($J1467,SorP!$B$1:$B$6261,0)),"",INDIRECT("'SorP'!$A$"&amp;MATCH($S1467&amp;$J1467,SorP!C:C,0))))</f>
        <v/>
      </c>
      <c r="U1467" s="233"/>
      <c r="V1467" s="234" t="e">
        <f ca="1">IF(C1467="",NA(),MATCH($B1467&amp;$C1467,'Smelter Look-up'!$J:$J,0))</f>
        <v>#N/A</v>
      </c>
      <c r="X1467" s="191">
        <f ca="1" t="shared" si="112"/>
        <v>0</v>
      </c>
      <c r="AB1467" s="235" t="str">
        <f ca="1" t="shared" si="114"/>
        <v/>
      </c>
      <c r="AC1467" s="191" t="str">
        <f ca="1" t="shared" si="115"/>
        <v/>
      </c>
      <c r="AD1467" s="191" t="str">
        <f ca="1" t="shared" si="116"/>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si="113"/>
        <v/>
      </c>
      <c r="T1468" s="232" t="str">
        <f ca="1">IF(B1468="","",IF(ISERROR(MATCH($J1468,SorP!$B$1:$B$6261,0)),"",INDIRECT("'SorP'!$A$"&amp;MATCH($S1468&amp;$J1468,SorP!C:C,0))))</f>
        <v/>
      </c>
      <c r="U1468" s="233"/>
      <c r="V1468" s="234" t="e">
        <f ca="1">IF(C1468="",NA(),MATCH($B1468&amp;$C1468,'Smelter Look-up'!$J:$J,0))</f>
        <v>#N/A</v>
      </c>
      <c r="X1468" s="191">
        <f ca="1" t="shared" si="112"/>
        <v>0</v>
      </c>
      <c r="AB1468" s="235" t="str">
        <f ca="1" t="shared" si="114"/>
        <v/>
      </c>
      <c r="AC1468" s="191" t="str">
        <f ca="1" t="shared" si="115"/>
        <v/>
      </c>
      <c r="AD1468" s="191" t="str">
        <f ca="1" t="shared" si="116"/>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3"/>
        <v/>
      </c>
      <c r="T1469" s="232" t="str">
        <f ca="1">IF(B1469="","",IF(ISERROR(MATCH($J1469,SorP!$B$1:$B$6261,0)),"",INDIRECT("'SorP'!$A$"&amp;MATCH($S1469&amp;$J1469,SorP!C:C,0))))</f>
        <v/>
      </c>
      <c r="U1469" s="233"/>
      <c r="V1469" s="234" t="e">
        <f ca="1">IF(C1469="",NA(),MATCH($B1469&amp;$C1469,'Smelter Look-up'!$J:$J,0))</f>
        <v>#N/A</v>
      </c>
      <c r="X1469" s="191">
        <f ca="1" t="shared" ref="X1469:X1532" si="117">IF(AND(C1469="Smelter not listed",OR(LEN(D1469)=0,LEN(E1469)=0)),1,0)</f>
        <v>0</v>
      </c>
      <c r="AB1469" s="235" t="str">
        <f ca="1" t="shared" si="114"/>
        <v/>
      </c>
      <c r="AC1469" s="191" t="str">
        <f ca="1" t="shared" si="115"/>
        <v/>
      </c>
      <c r="AD1469" s="191" t="str">
        <f ca="1" t="shared" si="116"/>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ref="S1470:S1533" si="118">IF(B1470="","",IF(ISERROR(MATCH($E1470,CL,0)),"Unknown",INDIRECT("'C'!$A$"&amp;MATCH($E1470,CL,0)+1)))</f>
        <v/>
      </c>
      <c r="T1470" s="232" t="str">
        <f ca="1">IF(B1470="","",IF(ISERROR(MATCH($J1470,SorP!$B$1:$B$6261,0)),"",INDIRECT("'SorP'!$A$"&amp;MATCH($S1470&amp;$J1470,SorP!C:C,0))))</f>
        <v/>
      </c>
      <c r="U1470" s="233"/>
      <c r="V1470" s="234" t="e">
        <f ca="1">IF(C1470="",NA(),MATCH($B1470&amp;$C1470,'Smelter Look-up'!$J:$J,0))</f>
        <v>#N/A</v>
      </c>
      <c r="X1470" s="191">
        <f ca="1" t="shared" si="117"/>
        <v>0</v>
      </c>
      <c r="AB1470" s="235" t="str">
        <f ca="1" t="shared" si="114"/>
        <v/>
      </c>
      <c r="AC1470" s="191" t="str">
        <f ca="1" t="shared" si="115"/>
        <v/>
      </c>
      <c r="AD1470" s="191" t="str">
        <f ca="1" t="shared" si="116"/>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8"/>
        <v/>
      </c>
      <c r="T1471" s="232" t="str">
        <f ca="1">IF(B1471="","",IF(ISERROR(MATCH($J1471,SorP!$B$1:$B$6261,0)),"",INDIRECT("'SorP'!$A$"&amp;MATCH($S1471&amp;$J1471,SorP!C:C,0))))</f>
        <v/>
      </c>
      <c r="U1471" s="233"/>
      <c r="V1471" s="234" t="e">
        <f ca="1">IF(C1471="",NA(),MATCH($B1471&amp;$C1471,'Smelter Look-up'!$J:$J,0))</f>
        <v>#N/A</v>
      </c>
      <c r="X1471" s="191">
        <f ca="1" t="shared" si="117"/>
        <v>0</v>
      </c>
      <c r="AB1471" s="235" t="str">
        <f ca="1" t="shared" si="114"/>
        <v/>
      </c>
      <c r="AC1471" s="191" t="str">
        <f ca="1" t="shared" si="115"/>
        <v/>
      </c>
      <c r="AD1471" s="191" t="str">
        <f ca="1" t="shared" si="116"/>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8"/>
        <v/>
      </c>
      <c r="T1472" s="232" t="str">
        <f ca="1">IF(B1472="","",IF(ISERROR(MATCH($J1472,SorP!$B$1:$B$6261,0)),"",INDIRECT("'SorP'!$A$"&amp;MATCH($S1472&amp;$J1472,SorP!C:C,0))))</f>
        <v/>
      </c>
      <c r="U1472" s="233"/>
      <c r="V1472" s="234" t="e">
        <f ca="1">IF(C1472="",NA(),MATCH($B1472&amp;$C1472,'Smelter Look-up'!$J:$J,0))</f>
        <v>#N/A</v>
      </c>
      <c r="X1472" s="191">
        <f ca="1" t="shared" si="117"/>
        <v>0</v>
      </c>
      <c r="AB1472" s="235" t="str">
        <f ca="1" t="shared" si="114"/>
        <v/>
      </c>
      <c r="AC1472" s="191" t="str">
        <f ca="1" t="shared" si="115"/>
        <v/>
      </c>
      <c r="AD1472" s="191" t="str">
        <f ca="1" t="shared" si="116"/>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8"/>
        <v/>
      </c>
      <c r="T1473" s="232" t="str">
        <f ca="1">IF(B1473="","",IF(ISERROR(MATCH($J1473,SorP!$B$1:$B$6261,0)),"",INDIRECT("'SorP'!$A$"&amp;MATCH($S1473&amp;$J1473,SorP!C:C,0))))</f>
        <v/>
      </c>
      <c r="U1473" s="233"/>
      <c r="V1473" s="234" t="e">
        <f ca="1">IF(C1473="",NA(),MATCH($B1473&amp;$C1473,'Smelter Look-up'!$J:$J,0))</f>
        <v>#N/A</v>
      </c>
      <c r="X1473" s="191">
        <f ca="1" t="shared" si="117"/>
        <v>0</v>
      </c>
      <c r="AB1473" s="235" t="str">
        <f ca="1" t="shared" si="114"/>
        <v/>
      </c>
      <c r="AC1473" s="191" t="str">
        <f ca="1" t="shared" si="115"/>
        <v/>
      </c>
      <c r="AD1473" s="191" t="str">
        <f ca="1" t="shared" si="116"/>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8"/>
        <v/>
      </c>
      <c r="T1474" s="232" t="str">
        <f ca="1">IF(B1474="","",IF(ISERROR(MATCH($J1474,SorP!$B$1:$B$6261,0)),"",INDIRECT("'SorP'!$A$"&amp;MATCH($S1474&amp;$J1474,SorP!C:C,0))))</f>
        <v/>
      </c>
      <c r="U1474" s="233"/>
      <c r="V1474" s="234" t="e">
        <f ca="1">IF(C1474="",NA(),MATCH($B1474&amp;$C1474,'Smelter Look-up'!$J:$J,0))</f>
        <v>#N/A</v>
      </c>
      <c r="X1474" s="191">
        <f ca="1" t="shared" si="117"/>
        <v>0</v>
      </c>
      <c r="AB1474" s="235" t="str">
        <f ca="1" t="shared" si="114"/>
        <v/>
      </c>
      <c r="AC1474" s="191" t="str">
        <f ca="1" t="shared" si="115"/>
        <v/>
      </c>
      <c r="AD1474" s="191" t="str">
        <f ca="1" t="shared" si="116"/>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8"/>
        <v/>
      </c>
      <c r="T1475" s="232" t="str">
        <f ca="1">IF(B1475="","",IF(ISERROR(MATCH($J1475,SorP!$B$1:$B$6261,0)),"",INDIRECT("'SorP'!$A$"&amp;MATCH($S1475&amp;$J1475,SorP!C:C,0))))</f>
        <v/>
      </c>
      <c r="U1475" s="233"/>
      <c r="V1475" s="234" t="e">
        <f ca="1">IF(C1475="",NA(),MATCH($B1475&amp;$C1475,'Smelter Look-up'!$J:$J,0))</f>
        <v>#N/A</v>
      </c>
      <c r="X1475" s="191">
        <f ca="1" t="shared" si="117"/>
        <v>0</v>
      </c>
      <c r="AB1475" s="235" t="str">
        <f ca="1" t="shared" si="114"/>
        <v/>
      </c>
      <c r="AC1475" s="191" t="str">
        <f ca="1" t="shared" si="115"/>
        <v/>
      </c>
      <c r="AD1475" s="191" t="str">
        <f ca="1" t="shared" si="116"/>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8"/>
        <v/>
      </c>
      <c r="T1476" s="232" t="str">
        <f ca="1">IF(B1476="","",IF(ISERROR(MATCH($J1476,SorP!$B$1:$B$6261,0)),"",INDIRECT("'SorP'!$A$"&amp;MATCH($S1476&amp;$J1476,SorP!C:C,0))))</f>
        <v/>
      </c>
      <c r="U1476" s="233"/>
      <c r="V1476" s="234" t="e">
        <f ca="1">IF(C1476="",NA(),MATCH($B1476&amp;$C1476,'Smelter Look-up'!$J:$J,0))</f>
        <v>#N/A</v>
      </c>
      <c r="X1476" s="191">
        <f ca="1" t="shared" si="117"/>
        <v>0</v>
      </c>
      <c r="AB1476" s="235" t="str">
        <f ca="1" t="shared" ref="AB1476:AB1539" si="119">IF(C1476="","",B1476)</f>
        <v/>
      </c>
      <c r="AC1476" s="191" t="str">
        <f ca="1" t="shared" ref="AC1476:AC1539" si="120">B1476</f>
        <v/>
      </c>
      <c r="AD1476" s="191" t="str">
        <f ca="1" t="shared" ref="AD1476:AD1539" si="121">IF(C1476="Smelter not listed",D1476,C1476)</f>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8"/>
        <v/>
      </c>
      <c r="T1477" s="232" t="str">
        <f ca="1">IF(B1477="","",IF(ISERROR(MATCH($J1477,SorP!$B$1:$B$6261,0)),"",INDIRECT("'SorP'!$A$"&amp;MATCH($S1477&amp;$J1477,SorP!C:C,0))))</f>
        <v/>
      </c>
      <c r="U1477" s="233"/>
      <c r="V1477" s="234" t="e">
        <f ca="1">IF(C1477="",NA(),MATCH($B1477&amp;$C1477,'Smelter Look-up'!$J:$J,0))</f>
        <v>#N/A</v>
      </c>
      <c r="X1477" s="191">
        <f ca="1" t="shared" si="117"/>
        <v>0</v>
      </c>
      <c r="AB1477" s="235" t="str">
        <f ca="1" t="shared" si="119"/>
        <v/>
      </c>
      <c r="AC1477" s="191" t="str">
        <f ca="1" t="shared" si="120"/>
        <v/>
      </c>
      <c r="AD1477" s="191" t="str">
        <f ca="1" t="shared" si="121"/>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8"/>
        <v/>
      </c>
      <c r="T1478" s="232" t="str">
        <f ca="1">IF(B1478="","",IF(ISERROR(MATCH($J1478,SorP!$B$1:$B$6261,0)),"",INDIRECT("'SorP'!$A$"&amp;MATCH($S1478&amp;$J1478,SorP!C:C,0))))</f>
        <v/>
      </c>
      <c r="U1478" s="233"/>
      <c r="V1478" s="234" t="e">
        <f ca="1">IF(C1478="",NA(),MATCH($B1478&amp;$C1478,'Smelter Look-up'!$J:$J,0))</f>
        <v>#N/A</v>
      </c>
      <c r="X1478" s="191">
        <f ca="1" t="shared" si="117"/>
        <v>0</v>
      </c>
      <c r="AB1478" s="235" t="str">
        <f ca="1" t="shared" si="119"/>
        <v/>
      </c>
      <c r="AC1478" s="191" t="str">
        <f ca="1" t="shared" si="120"/>
        <v/>
      </c>
      <c r="AD1478" s="191" t="str">
        <f ca="1" t="shared" si="121"/>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8"/>
        <v/>
      </c>
      <c r="T1479" s="232" t="str">
        <f ca="1">IF(B1479="","",IF(ISERROR(MATCH($J1479,SorP!$B$1:$B$6261,0)),"",INDIRECT("'SorP'!$A$"&amp;MATCH($S1479&amp;$J1479,SorP!C:C,0))))</f>
        <v/>
      </c>
      <c r="U1479" s="233"/>
      <c r="V1479" s="234" t="e">
        <f ca="1">IF(C1479="",NA(),MATCH($B1479&amp;$C1479,'Smelter Look-up'!$J:$J,0))</f>
        <v>#N/A</v>
      </c>
      <c r="X1479" s="191">
        <f ca="1" t="shared" si="117"/>
        <v>0</v>
      </c>
      <c r="AB1479" s="235" t="str">
        <f ca="1" t="shared" si="119"/>
        <v/>
      </c>
      <c r="AC1479" s="191" t="str">
        <f ca="1" t="shared" si="120"/>
        <v/>
      </c>
      <c r="AD1479" s="191" t="str">
        <f ca="1" t="shared" si="121"/>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8"/>
        <v/>
      </c>
      <c r="T1480" s="232" t="str">
        <f ca="1">IF(B1480="","",IF(ISERROR(MATCH($J1480,SorP!$B$1:$B$6261,0)),"",INDIRECT("'SorP'!$A$"&amp;MATCH($S1480&amp;$J1480,SorP!C:C,0))))</f>
        <v/>
      </c>
      <c r="U1480" s="233"/>
      <c r="V1480" s="234" t="e">
        <f ca="1">IF(C1480="",NA(),MATCH($B1480&amp;$C1480,'Smelter Look-up'!$J:$J,0))</f>
        <v>#N/A</v>
      </c>
      <c r="X1480" s="191">
        <f ca="1" t="shared" si="117"/>
        <v>0</v>
      </c>
      <c r="AB1480" s="235" t="str">
        <f ca="1" t="shared" si="119"/>
        <v/>
      </c>
      <c r="AC1480" s="191" t="str">
        <f ca="1" t="shared" si="120"/>
        <v/>
      </c>
      <c r="AD1480" s="191" t="str">
        <f ca="1" t="shared" si="121"/>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8"/>
        <v/>
      </c>
      <c r="T1481" s="232" t="str">
        <f ca="1">IF(B1481="","",IF(ISERROR(MATCH($J1481,SorP!$B$1:$B$6261,0)),"",INDIRECT("'SorP'!$A$"&amp;MATCH($S1481&amp;$J1481,SorP!C:C,0))))</f>
        <v/>
      </c>
      <c r="U1481" s="233"/>
      <c r="V1481" s="234" t="e">
        <f ca="1">IF(C1481="",NA(),MATCH($B1481&amp;$C1481,'Smelter Look-up'!$J:$J,0))</f>
        <v>#N/A</v>
      </c>
      <c r="X1481" s="191">
        <f ca="1" t="shared" si="117"/>
        <v>0</v>
      </c>
      <c r="AB1481" s="235" t="str">
        <f ca="1" t="shared" si="119"/>
        <v/>
      </c>
      <c r="AC1481" s="191" t="str">
        <f ca="1" t="shared" si="120"/>
        <v/>
      </c>
      <c r="AD1481" s="191" t="str">
        <f ca="1" t="shared" si="121"/>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8"/>
        <v/>
      </c>
      <c r="T1482" s="232" t="str">
        <f ca="1">IF(B1482="","",IF(ISERROR(MATCH($J1482,SorP!$B$1:$B$6261,0)),"",INDIRECT("'SorP'!$A$"&amp;MATCH($S1482&amp;$J1482,SorP!C:C,0))))</f>
        <v/>
      </c>
      <c r="U1482" s="233"/>
      <c r="V1482" s="234" t="e">
        <f ca="1">IF(C1482="",NA(),MATCH($B1482&amp;$C1482,'Smelter Look-up'!$J:$J,0))</f>
        <v>#N/A</v>
      </c>
      <c r="X1482" s="191">
        <f ca="1" t="shared" si="117"/>
        <v>0</v>
      </c>
      <c r="AB1482" s="235" t="str">
        <f ca="1" t="shared" si="119"/>
        <v/>
      </c>
      <c r="AC1482" s="191" t="str">
        <f ca="1" t="shared" si="120"/>
        <v/>
      </c>
      <c r="AD1482" s="191" t="str">
        <f ca="1" t="shared" si="121"/>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8"/>
        <v/>
      </c>
      <c r="T1483" s="232" t="str">
        <f ca="1">IF(B1483="","",IF(ISERROR(MATCH($J1483,SorP!$B$1:$B$6261,0)),"",INDIRECT("'SorP'!$A$"&amp;MATCH($S1483&amp;$J1483,SorP!C:C,0))))</f>
        <v/>
      </c>
      <c r="U1483" s="233"/>
      <c r="V1483" s="234" t="e">
        <f ca="1">IF(C1483="",NA(),MATCH($B1483&amp;$C1483,'Smelter Look-up'!$J:$J,0))</f>
        <v>#N/A</v>
      </c>
      <c r="X1483" s="191">
        <f ca="1" t="shared" si="117"/>
        <v>0</v>
      </c>
      <c r="AB1483" s="235" t="str">
        <f ca="1" t="shared" si="119"/>
        <v/>
      </c>
      <c r="AC1483" s="191" t="str">
        <f ca="1" t="shared" si="120"/>
        <v/>
      </c>
      <c r="AD1483" s="191" t="str">
        <f ca="1" t="shared" si="121"/>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8"/>
        <v/>
      </c>
      <c r="T1484" s="232" t="str">
        <f ca="1">IF(B1484="","",IF(ISERROR(MATCH($J1484,SorP!$B$1:$B$6261,0)),"",INDIRECT("'SorP'!$A$"&amp;MATCH($S1484&amp;$J1484,SorP!C:C,0))))</f>
        <v/>
      </c>
      <c r="U1484" s="233"/>
      <c r="V1484" s="234" t="e">
        <f ca="1">IF(C1484="",NA(),MATCH($B1484&amp;$C1484,'Smelter Look-up'!$J:$J,0))</f>
        <v>#N/A</v>
      </c>
      <c r="X1484" s="191">
        <f ca="1" t="shared" si="117"/>
        <v>0</v>
      </c>
      <c r="AB1484" s="235" t="str">
        <f ca="1" t="shared" si="119"/>
        <v/>
      </c>
      <c r="AC1484" s="191" t="str">
        <f ca="1" t="shared" si="120"/>
        <v/>
      </c>
      <c r="AD1484" s="191" t="str">
        <f ca="1" t="shared" si="121"/>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8"/>
        <v/>
      </c>
      <c r="T1485" s="232" t="str">
        <f ca="1">IF(B1485="","",IF(ISERROR(MATCH($J1485,SorP!$B$1:$B$6261,0)),"",INDIRECT("'SorP'!$A$"&amp;MATCH($S1485&amp;$J1485,SorP!C:C,0))))</f>
        <v/>
      </c>
      <c r="U1485" s="233"/>
      <c r="V1485" s="234" t="e">
        <f ca="1">IF(C1485="",NA(),MATCH($B1485&amp;$C1485,'Smelter Look-up'!$J:$J,0))</f>
        <v>#N/A</v>
      </c>
      <c r="X1485" s="191">
        <f ca="1" t="shared" si="117"/>
        <v>0</v>
      </c>
      <c r="AB1485" s="235" t="str">
        <f ca="1" t="shared" si="119"/>
        <v/>
      </c>
      <c r="AC1485" s="191" t="str">
        <f ca="1" t="shared" si="120"/>
        <v/>
      </c>
      <c r="AD1485" s="191" t="str">
        <f ca="1" t="shared" si="121"/>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8"/>
        <v/>
      </c>
      <c r="T1486" s="232" t="str">
        <f ca="1">IF(B1486="","",IF(ISERROR(MATCH($J1486,SorP!$B$1:$B$6261,0)),"",INDIRECT("'SorP'!$A$"&amp;MATCH($S1486&amp;$J1486,SorP!C:C,0))))</f>
        <v/>
      </c>
      <c r="U1486" s="233"/>
      <c r="V1486" s="234" t="e">
        <f ca="1">IF(C1486="",NA(),MATCH($B1486&amp;$C1486,'Smelter Look-up'!$J:$J,0))</f>
        <v>#N/A</v>
      </c>
      <c r="X1486" s="191">
        <f ca="1" t="shared" si="117"/>
        <v>0</v>
      </c>
      <c r="AB1486" s="235" t="str">
        <f ca="1" t="shared" si="119"/>
        <v/>
      </c>
      <c r="AC1486" s="191" t="str">
        <f ca="1" t="shared" si="120"/>
        <v/>
      </c>
      <c r="AD1486" s="191" t="str">
        <f ca="1" t="shared" si="121"/>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8"/>
        <v/>
      </c>
      <c r="T1487" s="232" t="str">
        <f ca="1">IF(B1487="","",IF(ISERROR(MATCH($J1487,SorP!$B$1:$B$6261,0)),"",INDIRECT("'SorP'!$A$"&amp;MATCH($S1487&amp;$J1487,SorP!C:C,0))))</f>
        <v/>
      </c>
      <c r="U1487" s="233"/>
      <c r="V1487" s="234" t="e">
        <f ca="1">IF(C1487="",NA(),MATCH($B1487&amp;$C1487,'Smelter Look-up'!$J:$J,0))</f>
        <v>#N/A</v>
      </c>
      <c r="X1487" s="191">
        <f ca="1" t="shared" si="117"/>
        <v>0</v>
      </c>
      <c r="AB1487" s="235" t="str">
        <f ca="1" t="shared" si="119"/>
        <v/>
      </c>
      <c r="AC1487" s="191" t="str">
        <f ca="1" t="shared" si="120"/>
        <v/>
      </c>
      <c r="AD1487" s="191" t="str">
        <f ca="1" t="shared" si="121"/>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8"/>
        <v/>
      </c>
      <c r="T1488" s="232" t="str">
        <f ca="1">IF(B1488="","",IF(ISERROR(MATCH($J1488,SorP!$B$1:$B$6261,0)),"",INDIRECT("'SorP'!$A$"&amp;MATCH($S1488&amp;$J1488,SorP!C:C,0))))</f>
        <v/>
      </c>
      <c r="U1488" s="233"/>
      <c r="V1488" s="234" t="e">
        <f ca="1">IF(C1488="",NA(),MATCH($B1488&amp;$C1488,'Smelter Look-up'!$J:$J,0))</f>
        <v>#N/A</v>
      </c>
      <c r="X1488" s="191">
        <f ca="1" t="shared" si="117"/>
        <v>0</v>
      </c>
      <c r="AB1488" s="235" t="str">
        <f ca="1" t="shared" si="119"/>
        <v/>
      </c>
      <c r="AC1488" s="191" t="str">
        <f ca="1" t="shared" si="120"/>
        <v/>
      </c>
      <c r="AD1488" s="191" t="str">
        <f ca="1" t="shared" si="121"/>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8"/>
        <v/>
      </c>
      <c r="T1489" s="232" t="str">
        <f ca="1">IF(B1489="","",IF(ISERROR(MATCH($J1489,SorP!$B$1:$B$6261,0)),"",INDIRECT("'SorP'!$A$"&amp;MATCH($S1489&amp;$J1489,SorP!C:C,0))))</f>
        <v/>
      </c>
      <c r="U1489" s="233"/>
      <c r="V1489" s="234" t="e">
        <f ca="1">IF(C1489="",NA(),MATCH($B1489&amp;$C1489,'Smelter Look-up'!$J:$J,0))</f>
        <v>#N/A</v>
      </c>
      <c r="X1489" s="191">
        <f ca="1" t="shared" si="117"/>
        <v>0</v>
      </c>
      <c r="AB1489" s="235" t="str">
        <f ca="1" t="shared" si="119"/>
        <v/>
      </c>
      <c r="AC1489" s="191" t="str">
        <f ca="1" t="shared" si="120"/>
        <v/>
      </c>
      <c r="AD1489" s="191" t="str">
        <f ca="1" t="shared" si="121"/>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8"/>
        <v/>
      </c>
      <c r="T1490" s="232" t="str">
        <f ca="1">IF(B1490="","",IF(ISERROR(MATCH($J1490,SorP!$B$1:$B$6261,0)),"",INDIRECT("'SorP'!$A$"&amp;MATCH($S1490&amp;$J1490,SorP!C:C,0))))</f>
        <v/>
      </c>
      <c r="U1490" s="233"/>
      <c r="V1490" s="234" t="e">
        <f ca="1">IF(C1490="",NA(),MATCH($B1490&amp;$C1490,'Smelter Look-up'!$J:$J,0))</f>
        <v>#N/A</v>
      </c>
      <c r="X1490" s="191">
        <f ca="1" t="shared" si="117"/>
        <v>0</v>
      </c>
      <c r="AB1490" s="235" t="str">
        <f ca="1" t="shared" si="119"/>
        <v/>
      </c>
      <c r="AC1490" s="191" t="str">
        <f ca="1" t="shared" si="120"/>
        <v/>
      </c>
      <c r="AD1490" s="191" t="str">
        <f ca="1" t="shared" si="121"/>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8"/>
        <v/>
      </c>
      <c r="T1491" s="232" t="str">
        <f ca="1">IF(B1491="","",IF(ISERROR(MATCH($J1491,SorP!$B$1:$B$6261,0)),"",INDIRECT("'SorP'!$A$"&amp;MATCH($S1491&amp;$J1491,SorP!C:C,0))))</f>
        <v/>
      </c>
      <c r="U1491" s="233"/>
      <c r="V1491" s="234" t="e">
        <f ca="1">IF(C1491="",NA(),MATCH($B1491&amp;$C1491,'Smelter Look-up'!$J:$J,0))</f>
        <v>#N/A</v>
      </c>
      <c r="X1491" s="191">
        <f ca="1" t="shared" si="117"/>
        <v>0</v>
      </c>
      <c r="AB1491" s="235" t="str">
        <f ca="1" t="shared" si="119"/>
        <v/>
      </c>
      <c r="AC1491" s="191" t="str">
        <f ca="1" t="shared" si="120"/>
        <v/>
      </c>
      <c r="AD1491" s="191" t="str">
        <f ca="1" t="shared" si="121"/>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8"/>
        <v/>
      </c>
      <c r="T1492" s="232" t="str">
        <f ca="1">IF(B1492="","",IF(ISERROR(MATCH($J1492,SorP!$B$1:$B$6261,0)),"",INDIRECT("'SorP'!$A$"&amp;MATCH($S1492&amp;$J1492,SorP!C:C,0))))</f>
        <v/>
      </c>
      <c r="U1492" s="233"/>
      <c r="V1492" s="234" t="e">
        <f ca="1">IF(C1492="",NA(),MATCH($B1492&amp;$C1492,'Smelter Look-up'!$J:$J,0))</f>
        <v>#N/A</v>
      </c>
      <c r="X1492" s="191">
        <f ca="1" t="shared" si="117"/>
        <v>0</v>
      </c>
      <c r="AB1492" s="235" t="str">
        <f ca="1" t="shared" si="119"/>
        <v/>
      </c>
      <c r="AC1492" s="191" t="str">
        <f ca="1" t="shared" si="120"/>
        <v/>
      </c>
      <c r="AD1492" s="191" t="str">
        <f ca="1" t="shared" si="121"/>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8"/>
        <v/>
      </c>
      <c r="T1493" s="232" t="str">
        <f ca="1">IF(B1493="","",IF(ISERROR(MATCH($J1493,SorP!$B$1:$B$6261,0)),"",INDIRECT("'SorP'!$A$"&amp;MATCH($S1493&amp;$J1493,SorP!C:C,0))))</f>
        <v/>
      </c>
      <c r="U1493" s="233"/>
      <c r="V1493" s="234" t="e">
        <f ca="1">IF(C1493="",NA(),MATCH($B1493&amp;$C1493,'Smelter Look-up'!$J:$J,0))</f>
        <v>#N/A</v>
      </c>
      <c r="X1493" s="191">
        <f ca="1" t="shared" si="117"/>
        <v>0</v>
      </c>
      <c r="AB1493" s="235" t="str">
        <f ca="1" t="shared" si="119"/>
        <v/>
      </c>
      <c r="AC1493" s="191" t="str">
        <f ca="1" t="shared" si="120"/>
        <v/>
      </c>
      <c r="AD1493" s="191" t="str">
        <f ca="1" t="shared" si="121"/>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8"/>
        <v/>
      </c>
      <c r="T1494" s="232" t="str">
        <f ca="1">IF(B1494="","",IF(ISERROR(MATCH($J1494,SorP!$B$1:$B$6261,0)),"",INDIRECT("'SorP'!$A$"&amp;MATCH($S1494&amp;$J1494,SorP!C:C,0))))</f>
        <v/>
      </c>
      <c r="U1494" s="233"/>
      <c r="V1494" s="234" t="e">
        <f ca="1">IF(C1494="",NA(),MATCH($B1494&amp;$C1494,'Smelter Look-up'!$J:$J,0))</f>
        <v>#N/A</v>
      </c>
      <c r="X1494" s="191">
        <f ca="1" t="shared" si="117"/>
        <v>0</v>
      </c>
      <c r="AB1494" s="235" t="str">
        <f ca="1" t="shared" si="119"/>
        <v/>
      </c>
      <c r="AC1494" s="191" t="str">
        <f ca="1" t="shared" si="120"/>
        <v/>
      </c>
      <c r="AD1494" s="191" t="str">
        <f ca="1" t="shared" si="121"/>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8"/>
        <v/>
      </c>
      <c r="T1495" s="232" t="str">
        <f ca="1">IF(B1495="","",IF(ISERROR(MATCH($J1495,SorP!$B$1:$B$6261,0)),"",INDIRECT("'SorP'!$A$"&amp;MATCH($S1495&amp;$J1495,SorP!C:C,0))))</f>
        <v/>
      </c>
      <c r="U1495" s="233"/>
      <c r="V1495" s="234" t="e">
        <f ca="1">IF(C1495="",NA(),MATCH($B1495&amp;$C1495,'Smelter Look-up'!$J:$J,0))</f>
        <v>#N/A</v>
      </c>
      <c r="X1495" s="191">
        <f ca="1" t="shared" si="117"/>
        <v>0</v>
      </c>
      <c r="AB1495" s="235" t="str">
        <f ca="1" t="shared" si="119"/>
        <v/>
      </c>
      <c r="AC1495" s="191" t="str">
        <f ca="1" t="shared" si="120"/>
        <v/>
      </c>
      <c r="AD1495" s="191" t="str">
        <f ca="1" t="shared" si="121"/>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8"/>
        <v/>
      </c>
      <c r="T1496" s="232" t="str">
        <f ca="1">IF(B1496="","",IF(ISERROR(MATCH($J1496,SorP!$B$1:$B$6261,0)),"",INDIRECT("'SorP'!$A$"&amp;MATCH($S1496&amp;$J1496,SorP!C:C,0))))</f>
        <v/>
      </c>
      <c r="U1496" s="233"/>
      <c r="V1496" s="234" t="e">
        <f ca="1">IF(C1496="",NA(),MATCH($B1496&amp;$C1496,'Smelter Look-up'!$J:$J,0))</f>
        <v>#N/A</v>
      </c>
      <c r="X1496" s="191">
        <f ca="1" t="shared" si="117"/>
        <v>0</v>
      </c>
      <c r="AB1496" s="235" t="str">
        <f ca="1" t="shared" si="119"/>
        <v/>
      </c>
      <c r="AC1496" s="191" t="str">
        <f ca="1" t="shared" si="120"/>
        <v/>
      </c>
      <c r="AD1496" s="191" t="str">
        <f ca="1" t="shared" si="121"/>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8"/>
        <v/>
      </c>
      <c r="T1497" s="232" t="str">
        <f ca="1">IF(B1497="","",IF(ISERROR(MATCH($J1497,SorP!$B$1:$B$6261,0)),"",INDIRECT("'SorP'!$A$"&amp;MATCH($S1497&amp;$J1497,SorP!C:C,0))))</f>
        <v/>
      </c>
      <c r="U1497" s="233"/>
      <c r="V1497" s="234" t="e">
        <f ca="1">IF(C1497="",NA(),MATCH($B1497&amp;$C1497,'Smelter Look-up'!$J:$J,0))</f>
        <v>#N/A</v>
      </c>
      <c r="X1497" s="191">
        <f ca="1" t="shared" si="117"/>
        <v>0</v>
      </c>
      <c r="AB1497" s="235" t="str">
        <f ca="1" t="shared" si="119"/>
        <v/>
      </c>
      <c r="AC1497" s="191" t="str">
        <f ca="1" t="shared" si="120"/>
        <v/>
      </c>
      <c r="AD1497" s="191" t="str">
        <f ca="1" t="shared" si="121"/>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8"/>
        <v/>
      </c>
      <c r="T1498" s="232" t="str">
        <f ca="1">IF(B1498="","",IF(ISERROR(MATCH($J1498,SorP!$B$1:$B$6261,0)),"",INDIRECT("'SorP'!$A$"&amp;MATCH($S1498&amp;$J1498,SorP!C:C,0))))</f>
        <v/>
      </c>
      <c r="U1498" s="233"/>
      <c r="V1498" s="234" t="e">
        <f ca="1">IF(C1498="",NA(),MATCH($B1498&amp;$C1498,'Smelter Look-up'!$J:$J,0))</f>
        <v>#N/A</v>
      </c>
      <c r="X1498" s="191">
        <f ca="1" t="shared" si="117"/>
        <v>0</v>
      </c>
      <c r="AB1498" s="235" t="str">
        <f ca="1" t="shared" si="119"/>
        <v/>
      </c>
      <c r="AC1498" s="191" t="str">
        <f ca="1" t="shared" si="120"/>
        <v/>
      </c>
      <c r="AD1498" s="191" t="str">
        <f ca="1" t="shared" si="121"/>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8"/>
        <v/>
      </c>
      <c r="T1499" s="232" t="str">
        <f ca="1">IF(B1499="","",IF(ISERROR(MATCH($J1499,SorP!$B$1:$B$6261,0)),"",INDIRECT("'SorP'!$A$"&amp;MATCH($S1499&amp;$J1499,SorP!C:C,0))))</f>
        <v/>
      </c>
      <c r="U1499" s="233"/>
      <c r="V1499" s="234" t="e">
        <f ca="1">IF(C1499="",NA(),MATCH($B1499&amp;$C1499,'Smelter Look-up'!$J:$J,0))</f>
        <v>#N/A</v>
      </c>
      <c r="X1499" s="191">
        <f ca="1" t="shared" si="117"/>
        <v>0</v>
      </c>
      <c r="AB1499" s="235" t="str">
        <f ca="1" t="shared" si="119"/>
        <v/>
      </c>
      <c r="AC1499" s="191" t="str">
        <f ca="1" t="shared" si="120"/>
        <v/>
      </c>
      <c r="AD1499" s="191" t="str">
        <f ca="1" t="shared" si="121"/>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8"/>
        <v/>
      </c>
      <c r="T1500" s="232" t="str">
        <f ca="1">IF(B1500="","",IF(ISERROR(MATCH($J1500,SorP!$B$1:$B$6261,0)),"",INDIRECT("'SorP'!$A$"&amp;MATCH($S1500&amp;$J1500,SorP!C:C,0))))</f>
        <v/>
      </c>
      <c r="U1500" s="233"/>
      <c r="V1500" s="234" t="e">
        <f ca="1">IF(C1500="",NA(),MATCH($B1500&amp;$C1500,'Smelter Look-up'!$J:$J,0))</f>
        <v>#N/A</v>
      </c>
      <c r="X1500" s="191">
        <f ca="1" t="shared" si="117"/>
        <v>0</v>
      </c>
      <c r="AB1500" s="235" t="str">
        <f ca="1" t="shared" si="119"/>
        <v/>
      </c>
      <c r="AC1500" s="191" t="str">
        <f ca="1" t="shared" si="120"/>
        <v/>
      </c>
      <c r="AD1500" s="191" t="str">
        <f ca="1" t="shared" si="121"/>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8"/>
        <v/>
      </c>
      <c r="T1501" s="232" t="str">
        <f ca="1">IF(B1501="","",IF(ISERROR(MATCH($J1501,SorP!$B$1:$B$6261,0)),"",INDIRECT("'SorP'!$A$"&amp;MATCH($S1501&amp;$J1501,SorP!C:C,0))))</f>
        <v/>
      </c>
      <c r="U1501" s="233"/>
      <c r="V1501" s="234" t="e">
        <f ca="1">IF(C1501="",NA(),MATCH($B1501&amp;$C1501,'Smelter Look-up'!$J:$J,0))</f>
        <v>#N/A</v>
      </c>
      <c r="X1501" s="191">
        <f ca="1" t="shared" si="117"/>
        <v>0</v>
      </c>
      <c r="AB1501" s="235" t="str">
        <f ca="1" t="shared" si="119"/>
        <v/>
      </c>
      <c r="AC1501" s="191" t="str">
        <f ca="1" t="shared" si="120"/>
        <v/>
      </c>
      <c r="AD1501" s="191" t="str">
        <f ca="1" t="shared" si="121"/>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8"/>
        <v/>
      </c>
      <c r="T1502" s="232" t="str">
        <f ca="1">IF(B1502="","",IF(ISERROR(MATCH($J1502,SorP!$B$1:$B$6261,0)),"",INDIRECT("'SorP'!$A$"&amp;MATCH($S1502&amp;$J1502,SorP!C:C,0))))</f>
        <v/>
      </c>
      <c r="U1502" s="233"/>
      <c r="V1502" s="234" t="e">
        <f ca="1">IF(C1502="",NA(),MATCH($B1502&amp;$C1502,'Smelter Look-up'!$J:$J,0))</f>
        <v>#N/A</v>
      </c>
      <c r="X1502" s="191">
        <f ca="1" t="shared" si="117"/>
        <v>0</v>
      </c>
      <c r="AB1502" s="235" t="str">
        <f ca="1" t="shared" si="119"/>
        <v/>
      </c>
      <c r="AC1502" s="191" t="str">
        <f ca="1" t="shared" si="120"/>
        <v/>
      </c>
      <c r="AD1502" s="191" t="str">
        <f ca="1" t="shared" si="121"/>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8"/>
        <v/>
      </c>
      <c r="T1503" s="232" t="str">
        <f ca="1">IF(B1503="","",IF(ISERROR(MATCH($J1503,SorP!$B$1:$B$6261,0)),"",INDIRECT("'SorP'!$A$"&amp;MATCH($S1503&amp;$J1503,SorP!C:C,0))))</f>
        <v/>
      </c>
      <c r="U1503" s="233"/>
      <c r="V1503" s="234" t="e">
        <f ca="1">IF(C1503="",NA(),MATCH($B1503&amp;$C1503,'Smelter Look-up'!$J:$J,0))</f>
        <v>#N/A</v>
      </c>
      <c r="X1503" s="191">
        <f ca="1" t="shared" si="117"/>
        <v>0</v>
      </c>
      <c r="AB1503" s="235" t="str">
        <f ca="1" t="shared" si="119"/>
        <v/>
      </c>
      <c r="AC1503" s="191" t="str">
        <f ca="1" t="shared" si="120"/>
        <v/>
      </c>
      <c r="AD1503" s="191" t="str">
        <f ca="1" t="shared" si="121"/>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8"/>
        <v/>
      </c>
      <c r="T1504" s="232" t="str">
        <f ca="1">IF(B1504="","",IF(ISERROR(MATCH($J1504,SorP!$B$1:$B$6261,0)),"",INDIRECT("'SorP'!$A$"&amp;MATCH($S1504&amp;$J1504,SorP!C:C,0))))</f>
        <v/>
      </c>
      <c r="U1504" s="233"/>
      <c r="V1504" s="234" t="e">
        <f ca="1">IF(C1504="",NA(),MATCH($B1504&amp;$C1504,'Smelter Look-up'!$J:$J,0))</f>
        <v>#N/A</v>
      </c>
      <c r="X1504" s="191">
        <f ca="1" t="shared" si="117"/>
        <v>0</v>
      </c>
      <c r="AB1504" s="235" t="str">
        <f ca="1" t="shared" si="119"/>
        <v/>
      </c>
      <c r="AC1504" s="191" t="str">
        <f ca="1" t="shared" si="120"/>
        <v/>
      </c>
      <c r="AD1504" s="191" t="str">
        <f ca="1" t="shared" si="121"/>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8"/>
        <v/>
      </c>
      <c r="T1505" s="232" t="str">
        <f ca="1">IF(B1505="","",IF(ISERROR(MATCH($J1505,SorP!$B$1:$B$6261,0)),"",INDIRECT("'SorP'!$A$"&amp;MATCH($S1505&amp;$J1505,SorP!C:C,0))))</f>
        <v/>
      </c>
      <c r="U1505" s="233"/>
      <c r="V1505" s="234" t="e">
        <f ca="1">IF(C1505="",NA(),MATCH($B1505&amp;$C1505,'Smelter Look-up'!$J:$J,0))</f>
        <v>#N/A</v>
      </c>
      <c r="X1505" s="191">
        <f ca="1" t="shared" si="117"/>
        <v>0</v>
      </c>
      <c r="AB1505" s="235" t="str">
        <f ca="1" t="shared" si="119"/>
        <v/>
      </c>
      <c r="AC1505" s="191" t="str">
        <f ca="1" t="shared" si="120"/>
        <v/>
      </c>
      <c r="AD1505" s="191" t="str">
        <f ca="1" t="shared" si="121"/>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8"/>
        <v/>
      </c>
      <c r="T1506" s="232" t="str">
        <f ca="1">IF(B1506="","",IF(ISERROR(MATCH($J1506,SorP!$B$1:$B$6261,0)),"",INDIRECT("'SorP'!$A$"&amp;MATCH($S1506&amp;$J1506,SorP!C:C,0))))</f>
        <v/>
      </c>
      <c r="U1506" s="233"/>
      <c r="V1506" s="234" t="e">
        <f ca="1">IF(C1506="",NA(),MATCH($B1506&amp;$C1506,'Smelter Look-up'!$J:$J,0))</f>
        <v>#N/A</v>
      </c>
      <c r="X1506" s="191">
        <f ca="1" t="shared" si="117"/>
        <v>0</v>
      </c>
      <c r="AB1506" s="235" t="str">
        <f ca="1" t="shared" si="119"/>
        <v/>
      </c>
      <c r="AC1506" s="191" t="str">
        <f ca="1" t="shared" si="120"/>
        <v/>
      </c>
      <c r="AD1506" s="191" t="str">
        <f ca="1" t="shared" si="121"/>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8"/>
        <v/>
      </c>
      <c r="T1507" s="232" t="str">
        <f ca="1">IF(B1507="","",IF(ISERROR(MATCH($J1507,SorP!$B$1:$B$6261,0)),"",INDIRECT("'SorP'!$A$"&amp;MATCH($S1507&amp;$J1507,SorP!C:C,0))))</f>
        <v/>
      </c>
      <c r="U1507" s="233"/>
      <c r="V1507" s="234" t="e">
        <f ca="1">IF(C1507="",NA(),MATCH($B1507&amp;$C1507,'Smelter Look-up'!$J:$J,0))</f>
        <v>#N/A</v>
      </c>
      <c r="X1507" s="191">
        <f ca="1" t="shared" si="117"/>
        <v>0</v>
      </c>
      <c r="AB1507" s="235" t="str">
        <f ca="1" t="shared" si="119"/>
        <v/>
      </c>
      <c r="AC1507" s="191" t="str">
        <f ca="1" t="shared" si="120"/>
        <v/>
      </c>
      <c r="AD1507" s="191" t="str">
        <f ca="1" t="shared" si="121"/>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8"/>
        <v/>
      </c>
      <c r="T1508" s="232" t="str">
        <f ca="1">IF(B1508="","",IF(ISERROR(MATCH($J1508,SorP!$B$1:$B$6261,0)),"",INDIRECT("'SorP'!$A$"&amp;MATCH($S1508&amp;$J1508,SorP!C:C,0))))</f>
        <v/>
      </c>
      <c r="U1508" s="233"/>
      <c r="V1508" s="234" t="e">
        <f ca="1">IF(C1508="",NA(),MATCH($B1508&amp;$C1508,'Smelter Look-up'!$J:$J,0))</f>
        <v>#N/A</v>
      </c>
      <c r="X1508" s="191">
        <f ca="1" t="shared" si="117"/>
        <v>0</v>
      </c>
      <c r="AB1508" s="235" t="str">
        <f ca="1" t="shared" si="119"/>
        <v/>
      </c>
      <c r="AC1508" s="191" t="str">
        <f ca="1" t="shared" si="120"/>
        <v/>
      </c>
      <c r="AD1508" s="191" t="str">
        <f ca="1" t="shared" si="121"/>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8"/>
        <v/>
      </c>
      <c r="T1509" s="232" t="str">
        <f ca="1">IF(B1509="","",IF(ISERROR(MATCH($J1509,SorP!$B$1:$B$6261,0)),"",INDIRECT("'SorP'!$A$"&amp;MATCH($S1509&amp;$J1509,SorP!C:C,0))))</f>
        <v/>
      </c>
      <c r="U1509" s="233"/>
      <c r="V1509" s="234" t="e">
        <f ca="1">IF(C1509="",NA(),MATCH($B1509&amp;$C1509,'Smelter Look-up'!$J:$J,0))</f>
        <v>#N/A</v>
      </c>
      <c r="X1509" s="191">
        <f ca="1" t="shared" si="117"/>
        <v>0</v>
      </c>
      <c r="AB1509" s="235" t="str">
        <f ca="1" t="shared" si="119"/>
        <v/>
      </c>
      <c r="AC1509" s="191" t="str">
        <f ca="1" t="shared" si="120"/>
        <v/>
      </c>
      <c r="AD1509" s="191" t="str">
        <f ca="1" t="shared" si="121"/>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8"/>
        <v/>
      </c>
      <c r="T1510" s="232" t="str">
        <f ca="1">IF(B1510="","",IF(ISERROR(MATCH($J1510,SorP!$B$1:$B$6261,0)),"",INDIRECT("'SorP'!$A$"&amp;MATCH($S1510&amp;$J1510,SorP!C:C,0))))</f>
        <v/>
      </c>
      <c r="U1510" s="233"/>
      <c r="V1510" s="234" t="e">
        <f ca="1">IF(C1510="",NA(),MATCH($B1510&amp;$C1510,'Smelter Look-up'!$J:$J,0))</f>
        <v>#N/A</v>
      </c>
      <c r="X1510" s="191">
        <f ca="1" t="shared" si="117"/>
        <v>0</v>
      </c>
      <c r="AB1510" s="235" t="str">
        <f ca="1" t="shared" si="119"/>
        <v/>
      </c>
      <c r="AC1510" s="191" t="str">
        <f ca="1" t="shared" si="120"/>
        <v/>
      </c>
      <c r="AD1510" s="191" t="str">
        <f ca="1" t="shared" si="121"/>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8"/>
        <v/>
      </c>
      <c r="T1511" s="232" t="str">
        <f ca="1">IF(B1511="","",IF(ISERROR(MATCH($J1511,SorP!$B$1:$B$6261,0)),"",INDIRECT("'SorP'!$A$"&amp;MATCH($S1511&amp;$J1511,SorP!C:C,0))))</f>
        <v/>
      </c>
      <c r="U1511" s="233"/>
      <c r="V1511" s="234" t="e">
        <f ca="1">IF(C1511="",NA(),MATCH($B1511&amp;$C1511,'Smelter Look-up'!$J:$J,0))</f>
        <v>#N/A</v>
      </c>
      <c r="X1511" s="191">
        <f ca="1" t="shared" si="117"/>
        <v>0</v>
      </c>
      <c r="AB1511" s="235" t="str">
        <f ca="1" t="shared" si="119"/>
        <v/>
      </c>
      <c r="AC1511" s="191" t="str">
        <f ca="1" t="shared" si="120"/>
        <v/>
      </c>
      <c r="AD1511" s="191" t="str">
        <f ca="1" t="shared" si="121"/>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8"/>
        <v/>
      </c>
      <c r="T1512" s="232" t="str">
        <f ca="1">IF(B1512="","",IF(ISERROR(MATCH($J1512,SorP!$B$1:$B$6261,0)),"",INDIRECT("'SorP'!$A$"&amp;MATCH($S1512&amp;$J1512,SorP!C:C,0))))</f>
        <v/>
      </c>
      <c r="U1512" s="233"/>
      <c r="V1512" s="234" t="e">
        <f ca="1">IF(C1512="",NA(),MATCH($B1512&amp;$C1512,'Smelter Look-up'!$J:$J,0))</f>
        <v>#N/A</v>
      </c>
      <c r="X1512" s="191">
        <f ca="1" t="shared" si="117"/>
        <v>0</v>
      </c>
      <c r="AB1512" s="235" t="str">
        <f ca="1" t="shared" si="119"/>
        <v/>
      </c>
      <c r="AC1512" s="191" t="str">
        <f ca="1" t="shared" si="120"/>
        <v/>
      </c>
      <c r="AD1512" s="191" t="str">
        <f ca="1" t="shared" si="121"/>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8"/>
        <v/>
      </c>
      <c r="T1513" s="232" t="str">
        <f ca="1">IF(B1513="","",IF(ISERROR(MATCH($J1513,SorP!$B$1:$B$6261,0)),"",INDIRECT("'SorP'!$A$"&amp;MATCH($S1513&amp;$J1513,SorP!C:C,0))))</f>
        <v/>
      </c>
      <c r="U1513" s="233"/>
      <c r="V1513" s="234" t="e">
        <f ca="1">IF(C1513="",NA(),MATCH($B1513&amp;$C1513,'Smelter Look-up'!$J:$J,0))</f>
        <v>#N/A</v>
      </c>
      <c r="X1513" s="191">
        <f ca="1" t="shared" si="117"/>
        <v>0</v>
      </c>
      <c r="AB1513" s="235" t="str">
        <f ca="1" t="shared" si="119"/>
        <v/>
      </c>
      <c r="AC1513" s="191" t="str">
        <f ca="1" t="shared" si="120"/>
        <v/>
      </c>
      <c r="AD1513" s="191" t="str">
        <f ca="1" t="shared" si="121"/>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8"/>
        <v/>
      </c>
      <c r="T1514" s="232" t="str">
        <f ca="1">IF(B1514="","",IF(ISERROR(MATCH($J1514,SorP!$B$1:$B$6261,0)),"",INDIRECT("'SorP'!$A$"&amp;MATCH($S1514&amp;$J1514,SorP!C:C,0))))</f>
        <v/>
      </c>
      <c r="U1514" s="233"/>
      <c r="V1514" s="234" t="e">
        <f ca="1">IF(C1514="",NA(),MATCH($B1514&amp;$C1514,'Smelter Look-up'!$J:$J,0))</f>
        <v>#N/A</v>
      </c>
      <c r="X1514" s="191">
        <f ca="1" t="shared" si="117"/>
        <v>0</v>
      </c>
      <c r="AB1514" s="235" t="str">
        <f ca="1" t="shared" si="119"/>
        <v/>
      </c>
      <c r="AC1514" s="191" t="str">
        <f ca="1" t="shared" si="120"/>
        <v/>
      </c>
      <c r="AD1514" s="191" t="str">
        <f ca="1" t="shared" si="121"/>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8"/>
        <v/>
      </c>
      <c r="T1515" s="232" t="str">
        <f ca="1">IF(B1515="","",IF(ISERROR(MATCH($J1515,SorP!$B$1:$B$6261,0)),"",INDIRECT("'SorP'!$A$"&amp;MATCH($S1515&amp;$J1515,SorP!C:C,0))))</f>
        <v/>
      </c>
      <c r="U1515" s="233"/>
      <c r="V1515" s="234" t="e">
        <f ca="1">IF(C1515="",NA(),MATCH($B1515&amp;$C1515,'Smelter Look-up'!$J:$J,0))</f>
        <v>#N/A</v>
      </c>
      <c r="X1515" s="191">
        <f ca="1" t="shared" si="117"/>
        <v>0</v>
      </c>
      <c r="AB1515" s="235" t="str">
        <f ca="1" t="shared" si="119"/>
        <v/>
      </c>
      <c r="AC1515" s="191" t="str">
        <f ca="1" t="shared" si="120"/>
        <v/>
      </c>
      <c r="AD1515" s="191" t="str">
        <f ca="1" t="shared" si="121"/>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8"/>
        <v/>
      </c>
      <c r="T1516" s="232" t="str">
        <f ca="1">IF(B1516="","",IF(ISERROR(MATCH($J1516,SorP!$B$1:$B$6261,0)),"",INDIRECT("'SorP'!$A$"&amp;MATCH($S1516&amp;$J1516,SorP!C:C,0))))</f>
        <v/>
      </c>
      <c r="U1516" s="233"/>
      <c r="V1516" s="234" t="e">
        <f ca="1">IF(C1516="",NA(),MATCH($B1516&amp;$C1516,'Smelter Look-up'!$J:$J,0))</f>
        <v>#N/A</v>
      </c>
      <c r="X1516" s="191">
        <f ca="1" t="shared" si="117"/>
        <v>0</v>
      </c>
      <c r="AB1516" s="235" t="str">
        <f ca="1" t="shared" si="119"/>
        <v/>
      </c>
      <c r="AC1516" s="191" t="str">
        <f ca="1" t="shared" si="120"/>
        <v/>
      </c>
      <c r="AD1516" s="191" t="str">
        <f ca="1" t="shared" si="121"/>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8"/>
        <v/>
      </c>
      <c r="T1517" s="232" t="str">
        <f ca="1">IF(B1517="","",IF(ISERROR(MATCH($J1517,SorP!$B$1:$B$6261,0)),"",INDIRECT("'SorP'!$A$"&amp;MATCH($S1517&amp;$J1517,SorP!C:C,0))))</f>
        <v/>
      </c>
      <c r="U1517" s="233"/>
      <c r="V1517" s="234" t="e">
        <f ca="1">IF(C1517="",NA(),MATCH($B1517&amp;$C1517,'Smelter Look-up'!$J:$J,0))</f>
        <v>#N/A</v>
      </c>
      <c r="X1517" s="191">
        <f ca="1" t="shared" si="117"/>
        <v>0</v>
      </c>
      <c r="AB1517" s="235" t="str">
        <f ca="1" t="shared" si="119"/>
        <v/>
      </c>
      <c r="AC1517" s="191" t="str">
        <f ca="1" t="shared" si="120"/>
        <v/>
      </c>
      <c r="AD1517" s="191" t="str">
        <f ca="1" t="shared" si="121"/>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8"/>
        <v/>
      </c>
      <c r="T1518" s="232" t="str">
        <f ca="1">IF(B1518="","",IF(ISERROR(MATCH($J1518,SorP!$B$1:$B$6261,0)),"",INDIRECT("'SorP'!$A$"&amp;MATCH($S1518&amp;$J1518,SorP!C:C,0))))</f>
        <v/>
      </c>
      <c r="U1518" s="233"/>
      <c r="V1518" s="234" t="e">
        <f ca="1">IF(C1518="",NA(),MATCH($B1518&amp;$C1518,'Smelter Look-up'!$J:$J,0))</f>
        <v>#N/A</v>
      </c>
      <c r="X1518" s="191">
        <f ca="1" t="shared" si="117"/>
        <v>0</v>
      </c>
      <c r="AB1518" s="235" t="str">
        <f ca="1" t="shared" si="119"/>
        <v/>
      </c>
      <c r="AC1518" s="191" t="str">
        <f ca="1" t="shared" si="120"/>
        <v/>
      </c>
      <c r="AD1518" s="191" t="str">
        <f ca="1" t="shared" si="121"/>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8"/>
        <v/>
      </c>
      <c r="T1519" s="232" t="str">
        <f ca="1">IF(B1519="","",IF(ISERROR(MATCH($J1519,SorP!$B$1:$B$6261,0)),"",INDIRECT("'SorP'!$A$"&amp;MATCH($S1519&amp;$J1519,SorP!C:C,0))))</f>
        <v/>
      </c>
      <c r="U1519" s="233"/>
      <c r="V1519" s="234" t="e">
        <f ca="1">IF(C1519="",NA(),MATCH($B1519&amp;$C1519,'Smelter Look-up'!$J:$J,0))</f>
        <v>#N/A</v>
      </c>
      <c r="X1519" s="191">
        <f ca="1" t="shared" si="117"/>
        <v>0</v>
      </c>
      <c r="AB1519" s="235" t="str">
        <f ca="1" t="shared" si="119"/>
        <v/>
      </c>
      <c r="AC1519" s="191" t="str">
        <f ca="1" t="shared" si="120"/>
        <v/>
      </c>
      <c r="AD1519" s="191" t="str">
        <f ca="1" t="shared" si="121"/>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8"/>
        <v/>
      </c>
      <c r="T1520" s="232" t="str">
        <f ca="1">IF(B1520="","",IF(ISERROR(MATCH($J1520,SorP!$B$1:$B$6261,0)),"",INDIRECT("'SorP'!$A$"&amp;MATCH($S1520&amp;$J1520,SorP!C:C,0))))</f>
        <v/>
      </c>
      <c r="U1520" s="233"/>
      <c r="V1520" s="234" t="e">
        <f ca="1">IF(C1520="",NA(),MATCH($B1520&amp;$C1520,'Smelter Look-up'!$J:$J,0))</f>
        <v>#N/A</v>
      </c>
      <c r="X1520" s="191">
        <f ca="1" t="shared" si="117"/>
        <v>0</v>
      </c>
      <c r="AB1520" s="235" t="str">
        <f ca="1" t="shared" si="119"/>
        <v/>
      </c>
      <c r="AC1520" s="191" t="str">
        <f ca="1" t="shared" si="120"/>
        <v/>
      </c>
      <c r="AD1520" s="191" t="str">
        <f ca="1" t="shared" si="121"/>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8"/>
        <v/>
      </c>
      <c r="T1521" s="232" t="str">
        <f ca="1">IF(B1521="","",IF(ISERROR(MATCH($J1521,SorP!$B$1:$B$6261,0)),"",INDIRECT("'SorP'!$A$"&amp;MATCH($S1521&amp;$J1521,SorP!C:C,0))))</f>
        <v/>
      </c>
      <c r="U1521" s="233"/>
      <c r="V1521" s="234" t="e">
        <f ca="1">IF(C1521="",NA(),MATCH($B1521&amp;$C1521,'Smelter Look-up'!$J:$J,0))</f>
        <v>#N/A</v>
      </c>
      <c r="X1521" s="191">
        <f ca="1" t="shared" si="117"/>
        <v>0</v>
      </c>
      <c r="AB1521" s="235" t="str">
        <f ca="1" t="shared" si="119"/>
        <v/>
      </c>
      <c r="AC1521" s="191" t="str">
        <f ca="1" t="shared" si="120"/>
        <v/>
      </c>
      <c r="AD1521" s="191" t="str">
        <f ca="1" t="shared" si="121"/>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8"/>
        <v/>
      </c>
      <c r="T1522" s="232" t="str">
        <f ca="1">IF(B1522="","",IF(ISERROR(MATCH($J1522,SorP!$B$1:$B$6261,0)),"",INDIRECT("'SorP'!$A$"&amp;MATCH($S1522&amp;$J1522,SorP!C:C,0))))</f>
        <v/>
      </c>
      <c r="U1522" s="233"/>
      <c r="V1522" s="234" t="e">
        <f ca="1">IF(C1522="",NA(),MATCH($B1522&amp;$C1522,'Smelter Look-up'!$J:$J,0))</f>
        <v>#N/A</v>
      </c>
      <c r="X1522" s="191">
        <f ca="1" t="shared" si="117"/>
        <v>0</v>
      </c>
      <c r="AB1522" s="235" t="str">
        <f ca="1" t="shared" si="119"/>
        <v/>
      </c>
      <c r="AC1522" s="191" t="str">
        <f ca="1" t="shared" si="120"/>
        <v/>
      </c>
      <c r="AD1522" s="191" t="str">
        <f ca="1" t="shared" si="121"/>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8"/>
        <v/>
      </c>
      <c r="T1523" s="232" t="str">
        <f ca="1">IF(B1523="","",IF(ISERROR(MATCH($J1523,SorP!$B$1:$B$6261,0)),"",INDIRECT("'SorP'!$A$"&amp;MATCH($S1523&amp;$J1523,SorP!C:C,0))))</f>
        <v/>
      </c>
      <c r="U1523" s="233"/>
      <c r="V1523" s="234" t="e">
        <f ca="1">IF(C1523="",NA(),MATCH($B1523&amp;$C1523,'Smelter Look-up'!$J:$J,0))</f>
        <v>#N/A</v>
      </c>
      <c r="X1523" s="191">
        <f ca="1" t="shared" si="117"/>
        <v>0</v>
      </c>
      <c r="AB1523" s="235" t="str">
        <f ca="1" t="shared" si="119"/>
        <v/>
      </c>
      <c r="AC1523" s="191" t="str">
        <f ca="1" t="shared" si="120"/>
        <v/>
      </c>
      <c r="AD1523" s="191" t="str">
        <f ca="1" t="shared" si="121"/>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8"/>
        <v/>
      </c>
      <c r="T1524" s="232" t="str">
        <f ca="1">IF(B1524="","",IF(ISERROR(MATCH($J1524,SorP!$B$1:$B$6261,0)),"",INDIRECT("'SorP'!$A$"&amp;MATCH($S1524&amp;$J1524,SorP!C:C,0))))</f>
        <v/>
      </c>
      <c r="U1524" s="233"/>
      <c r="V1524" s="234" t="e">
        <f ca="1">IF(C1524="",NA(),MATCH($B1524&amp;$C1524,'Smelter Look-up'!$J:$J,0))</f>
        <v>#N/A</v>
      </c>
      <c r="X1524" s="191">
        <f ca="1" t="shared" si="117"/>
        <v>0</v>
      </c>
      <c r="AB1524" s="235" t="str">
        <f ca="1" t="shared" si="119"/>
        <v/>
      </c>
      <c r="AC1524" s="191" t="str">
        <f ca="1" t="shared" si="120"/>
        <v/>
      </c>
      <c r="AD1524" s="191" t="str">
        <f ca="1" t="shared" si="121"/>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8"/>
        <v/>
      </c>
      <c r="T1525" s="232" t="str">
        <f ca="1">IF(B1525="","",IF(ISERROR(MATCH($J1525,SorP!$B$1:$B$6261,0)),"",INDIRECT("'SorP'!$A$"&amp;MATCH($S1525&amp;$J1525,SorP!C:C,0))))</f>
        <v/>
      </c>
      <c r="U1525" s="233"/>
      <c r="V1525" s="234" t="e">
        <f ca="1">IF(C1525="",NA(),MATCH($B1525&amp;$C1525,'Smelter Look-up'!$J:$J,0))</f>
        <v>#N/A</v>
      </c>
      <c r="X1525" s="191">
        <f ca="1" t="shared" si="117"/>
        <v>0</v>
      </c>
      <c r="AB1525" s="235" t="str">
        <f ca="1" t="shared" si="119"/>
        <v/>
      </c>
      <c r="AC1525" s="191" t="str">
        <f ca="1" t="shared" si="120"/>
        <v/>
      </c>
      <c r="AD1525" s="191" t="str">
        <f ca="1" t="shared" si="121"/>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8"/>
        <v/>
      </c>
      <c r="T1526" s="232" t="str">
        <f ca="1">IF(B1526="","",IF(ISERROR(MATCH($J1526,SorP!$B$1:$B$6261,0)),"",INDIRECT("'SorP'!$A$"&amp;MATCH($S1526&amp;$J1526,SorP!C:C,0))))</f>
        <v/>
      </c>
      <c r="U1526" s="233"/>
      <c r="V1526" s="234" t="e">
        <f ca="1">IF(C1526="",NA(),MATCH($B1526&amp;$C1526,'Smelter Look-up'!$J:$J,0))</f>
        <v>#N/A</v>
      </c>
      <c r="X1526" s="191">
        <f ca="1" t="shared" si="117"/>
        <v>0</v>
      </c>
      <c r="AB1526" s="235" t="str">
        <f ca="1" t="shared" si="119"/>
        <v/>
      </c>
      <c r="AC1526" s="191" t="str">
        <f ca="1" t="shared" si="120"/>
        <v/>
      </c>
      <c r="AD1526" s="191" t="str">
        <f ca="1" t="shared" si="121"/>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8"/>
        <v/>
      </c>
      <c r="T1527" s="232" t="str">
        <f ca="1">IF(B1527="","",IF(ISERROR(MATCH($J1527,SorP!$B$1:$B$6261,0)),"",INDIRECT("'SorP'!$A$"&amp;MATCH($S1527&amp;$J1527,SorP!C:C,0))))</f>
        <v/>
      </c>
      <c r="U1527" s="233"/>
      <c r="V1527" s="234" t="e">
        <f ca="1">IF(C1527="",NA(),MATCH($B1527&amp;$C1527,'Smelter Look-up'!$J:$J,0))</f>
        <v>#N/A</v>
      </c>
      <c r="X1527" s="191">
        <f ca="1" t="shared" si="117"/>
        <v>0</v>
      </c>
      <c r="AB1527" s="235" t="str">
        <f ca="1" t="shared" si="119"/>
        <v/>
      </c>
      <c r="AC1527" s="191" t="str">
        <f ca="1" t="shared" si="120"/>
        <v/>
      </c>
      <c r="AD1527" s="191" t="str">
        <f ca="1" t="shared" si="121"/>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8"/>
        <v/>
      </c>
      <c r="T1528" s="232" t="str">
        <f ca="1">IF(B1528="","",IF(ISERROR(MATCH($J1528,SorP!$B$1:$B$6261,0)),"",INDIRECT("'SorP'!$A$"&amp;MATCH($S1528&amp;$J1528,SorP!C:C,0))))</f>
        <v/>
      </c>
      <c r="U1528" s="233"/>
      <c r="V1528" s="234" t="e">
        <f ca="1">IF(C1528="",NA(),MATCH($B1528&amp;$C1528,'Smelter Look-up'!$J:$J,0))</f>
        <v>#N/A</v>
      </c>
      <c r="X1528" s="191">
        <f ca="1" t="shared" si="117"/>
        <v>0</v>
      </c>
      <c r="AB1528" s="235" t="str">
        <f ca="1" t="shared" si="119"/>
        <v/>
      </c>
      <c r="AC1528" s="191" t="str">
        <f ca="1" t="shared" si="120"/>
        <v/>
      </c>
      <c r="AD1528" s="191" t="str">
        <f ca="1" t="shared" si="121"/>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8"/>
        <v/>
      </c>
      <c r="T1529" s="232" t="str">
        <f ca="1">IF(B1529="","",IF(ISERROR(MATCH($J1529,SorP!$B$1:$B$6261,0)),"",INDIRECT("'SorP'!$A$"&amp;MATCH($S1529&amp;$J1529,SorP!C:C,0))))</f>
        <v/>
      </c>
      <c r="U1529" s="233"/>
      <c r="V1529" s="234" t="e">
        <f ca="1">IF(C1529="",NA(),MATCH($B1529&amp;$C1529,'Smelter Look-up'!$J:$J,0))</f>
        <v>#N/A</v>
      </c>
      <c r="X1529" s="191">
        <f ca="1" t="shared" si="117"/>
        <v>0</v>
      </c>
      <c r="AB1529" s="235" t="str">
        <f ca="1" t="shared" si="119"/>
        <v/>
      </c>
      <c r="AC1529" s="191" t="str">
        <f ca="1" t="shared" si="120"/>
        <v/>
      </c>
      <c r="AD1529" s="191" t="str">
        <f ca="1" t="shared" si="121"/>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8"/>
        <v/>
      </c>
      <c r="T1530" s="232" t="str">
        <f ca="1">IF(B1530="","",IF(ISERROR(MATCH($J1530,SorP!$B$1:$B$6261,0)),"",INDIRECT("'SorP'!$A$"&amp;MATCH($S1530&amp;$J1530,SorP!C:C,0))))</f>
        <v/>
      </c>
      <c r="U1530" s="233"/>
      <c r="V1530" s="234" t="e">
        <f ca="1">IF(C1530="",NA(),MATCH($B1530&amp;$C1530,'Smelter Look-up'!$J:$J,0))</f>
        <v>#N/A</v>
      </c>
      <c r="X1530" s="191">
        <f ca="1" t="shared" si="117"/>
        <v>0</v>
      </c>
      <c r="AB1530" s="235" t="str">
        <f ca="1" t="shared" si="119"/>
        <v/>
      </c>
      <c r="AC1530" s="191" t="str">
        <f ca="1" t="shared" si="120"/>
        <v/>
      </c>
      <c r="AD1530" s="191" t="str">
        <f ca="1" t="shared" si="121"/>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8"/>
        <v/>
      </c>
      <c r="T1531" s="232" t="str">
        <f ca="1">IF(B1531="","",IF(ISERROR(MATCH($J1531,SorP!$B$1:$B$6261,0)),"",INDIRECT("'SorP'!$A$"&amp;MATCH($S1531&amp;$J1531,SorP!C:C,0))))</f>
        <v/>
      </c>
      <c r="U1531" s="233"/>
      <c r="V1531" s="234" t="e">
        <f ca="1">IF(C1531="",NA(),MATCH($B1531&amp;$C1531,'Smelter Look-up'!$J:$J,0))</f>
        <v>#N/A</v>
      </c>
      <c r="X1531" s="191">
        <f ca="1" t="shared" si="117"/>
        <v>0</v>
      </c>
      <c r="AB1531" s="235" t="str">
        <f ca="1" t="shared" si="119"/>
        <v/>
      </c>
      <c r="AC1531" s="191" t="str">
        <f ca="1" t="shared" si="120"/>
        <v/>
      </c>
      <c r="AD1531" s="191" t="str">
        <f ca="1" t="shared" si="121"/>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si="118"/>
        <v/>
      </c>
      <c r="T1532" s="232" t="str">
        <f ca="1">IF(B1532="","",IF(ISERROR(MATCH($J1532,SorP!$B$1:$B$6261,0)),"",INDIRECT("'SorP'!$A$"&amp;MATCH($S1532&amp;$J1532,SorP!C:C,0))))</f>
        <v/>
      </c>
      <c r="U1532" s="233"/>
      <c r="V1532" s="234" t="e">
        <f ca="1">IF(C1532="",NA(),MATCH($B1532&amp;$C1532,'Smelter Look-up'!$J:$J,0))</f>
        <v>#N/A</v>
      </c>
      <c r="X1532" s="191">
        <f ca="1" t="shared" si="117"/>
        <v>0</v>
      </c>
      <c r="AB1532" s="235" t="str">
        <f ca="1" t="shared" si="119"/>
        <v/>
      </c>
      <c r="AC1532" s="191" t="str">
        <f ca="1" t="shared" si="120"/>
        <v/>
      </c>
      <c r="AD1532" s="191" t="str">
        <f ca="1" t="shared" si="121"/>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18"/>
        <v/>
      </c>
      <c r="T1533" s="232" t="str">
        <f ca="1">IF(B1533="","",IF(ISERROR(MATCH($J1533,SorP!$B$1:$B$6261,0)),"",INDIRECT("'SorP'!$A$"&amp;MATCH($S1533&amp;$J1533,SorP!C:C,0))))</f>
        <v/>
      </c>
      <c r="U1533" s="233"/>
      <c r="V1533" s="234" t="e">
        <f ca="1">IF(C1533="",NA(),MATCH($B1533&amp;$C1533,'Smelter Look-up'!$J:$J,0))</f>
        <v>#N/A</v>
      </c>
      <c r="X1533" s="191">
        <f ca="1" t="shared" ref="X1533:X1596" si="122">IF(AND(C1533="Smelter not listed",OR(LEN(D1533)=0,LEN(E1533)=0)),1,0)</f>
        <v>0</v>
      </c>
      <c r="AB1533" s="235" t="str">
        <f ca="1" t="shared" si="119"/>
        <v/>
      </c>
      <c r="AC1533" s="191" t="str">
        <f ca="1" t="shared" si="120"/>
        <v/>
      </c>
      <c r="AD1533" s="191" t="str">
        <f ca="1" t="shared" si="121"/>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ref="S1534:S1597" si="123">IF(B1534="","",IF(ISERROR(MATCH($E1534,CL,0)),"Unknown",INDIRECT("'C'!$A$"&amp;MATCH($E1534,CL,0)+1)))</f>
        <v/>
      </c>
      <c r="T1534" s="232" t="str">
        <f ca="1">IF(B1534="","",IF(ISERROR(MATCH($J1534,SorP!$B$1:$B$6261,0)),"",INDIRECT("'SorP'!$A$"&amp;MATCH($S1534&amp;$J1534,SorP!C:C,0))))</f>
        <v/>
      </c>
      <c r="U1534" s="233"/>
      <c r="V1534" s="234" t="e">
        <f ca="1">IF(C1534="",NA(),MATCH($B1534&amp;$C1534,'Smelter Look-up'!$J:$J,0))</f>
        <v>#N/A</v>
      </c>
      <c r="X1534" s="191">
        <f ca="1" t="shared" si="122"/>
        <v>0</v>
      </c>
      <c r="AB1534" s="235" t="str">
        <f ca="1" t="shared" si="119"/>
        <v/>
      </c>
      <c r="AC1534" s="191" t="str">
        <f ca="1" t="shared" si="120"/>
        <v/>
      </c>
      <c r="AD1534" s="191" t="str">
        <f ca="1" t="shared" si="121"/>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3"/>
        <v/>
      </c>
      <c r="T1535" s="232" t="str">
        <f ca="1">IF(B1535="","",IF(ISERROR(MATCH($J1535,SorP!$B$1:$B$6261,0)),"",INDIRECT("'SorP'!$A$"&amp;MATCH($S1535&amp;$J1535,SorP!C:C,0))))</f>
        <v/>
      </c>
      <c r="U1535" s="233"/>
      <c r="V1535" s="234" t="e">
        <f ca="1">IF(C1535="",NA(),MATCH($B1535&amp;$C1535,'Smelter Look-up'!$J:$J,0))</f>
        <v>#N/A</v>
      </c>
      <c r="X1535" s="191">
        <f ca="1" t="shared" si="122"/>
        <v>0</v>
      </c>
      <c r="AB1535" s="235" t="str">
        <f ca="1" t="shared" si="119"/>
        <v/>
      </c>
      <c r="AC1535" s="191" t="str">
        <f ca="1" t="shared" si="120"/>
        <v/>
      </c>
      <c r="AD1535" s="191" t="str">
        <f ca="1" t="shared" si="121"/>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3"/>
        <v/>
      </c>
      <c r="T1536" s="232" t="str">
        <f ca="1">IF(B1536="","",IF(ISERROR(MATCH($J1536,SorP!$B$1:$B$6261,0)),"",INDIRECT("'SorP'!$A$"&amp;MATCH($S1536&amp;$J1536,SorP!C:C,0))))</f>
        <v/>
      </c>
      <c r="U1536" s="233"/>
      <c r="V1536" s="234" t="e">
        <f ca="1">IF(C1536="",NA(),MATCH($B1536&amp;$C1536,'Smelter Look-up'!$J:$J,0))</f>
        <v>#N/A</v>
      </c>
      <c r="X1536" s="191">
        <f ca="1" t="shared" si="122"/>
        <v>0</v>
      </c>
      <c r="AB1536" s="235" t="str">
        <f ca="1" t="shared" si="119"/>
        <v/>
      </c>
      <c r="AC1536" s="191" t="str">
        <f ca="1" t="shared" si="120"/>
        <v/>
      </c>
      <c r="AD1536" s="191" t="str">
        <f ca="1" t="shared" si="121"/>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3"/>
        <v/>
      </c>
      <c r="T1537" s="232" t="str">
        <f ca="1">IF(B1537="","",IF(ISERROR(MATCH($J1537,SorP!$B$1:$B$6261,0)),"",INDIRECT("'SorP'!$A$"&amp;MATCH($S1537&amp;$J1537,SorP!C:C,0))))</f>
        <v/>
      </c>
      <c r="U1537" s="233"/>
      <c r="V1537" s="234" t="e">
        <f ca="1">IF(C1537="",NA(),MATCH($B1537&amp;$C1537,'Smelter Look-up'!$J:$J,0))</f>
        <v>#N/A</v>
      </c>
      <c r="X1537" s="191">
        <f ca="1" t="shared" si="122"/>
        <v>0</v>
      </c>
      <c r="AB1537" s="235" t="str">
        <f ca="1" t="shared" si="119"/>
        <v/>
      </c>
      <c r="AC1537" s="191" t="str">
        <f ca="1" t="shared" si="120"/>
        <v/>
      </c>
      <c r="AD1537" s="191" t="str">
        <f ca="1" t="shared" si="121"/>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3"/>
        <v/>
      </c>
      <c r="T1538" s="232" t="str">
        <f ca="1">IF(B1538="","",IF(ISERROR(MATCH($J1538,SorP!$B$1:$B$6261,0)),"",INDIRECT("'SorP'!$A$"&amp;MATCH($S1538&amp;$J1538,SorP!C:C,0))))</f>
        <v/>
      </c>
      <c r="U1538" s="233"/>
      <c r="V1538" s="234" t="e">
        <f ca="1">IF(C1538="",NA(),MATCH($B1538&amp;$C1538,'Smelter Look-up'!$J:$J,0))</f>
        <v>#N/A</v>
      </c>
      <c r="X1538" s="191">
        <f ca="1" t="shared" si="122"/>
        <v>0</v>
      </c>
      <c r="AB1538" s="235" t="str">
        <f ca="1" t="shared" si="119"/>
        <v/>
      </c>
      <c r="AC1538" s="191" t="str">
        <f ca="1" t="shared" si="120"/>
        <v/>
      </c>
      <c r="AD1538" s="191" t="str">
        <f ca="1" t="shared" si="121"/>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3"/>
        <v/>
      </c>
      <c r="T1539" s="232" t="str">
        <f ca="1">IF(B1539="","",IF(ISERROR(MATCH($J1539,SorP!$B$1:$B$6261,0)),"",INDIRECT("'SorP'!$A$"&amp;MATCH($S1539&amp;$J1539,SorP!C:C,0))))</f>
        <v/>
      </c>
      <c r="U1539" s="233"/>
      <c r="V1539" s="234" t="e">
        <f ca="1">IF(C1539="",NA(),MATCH($B1539&amp;$C1539,'Smelter Look-up'!$J:$J,0))</f>
        <v>#N/A</v>
      </c>
      <c r="X1539" s="191">
        <f ca="1" t="shared" si="122"/>
        <v>0</v>
      </c>
      <c r="AB1539" s="235" t="str">
        <f ca="1" t="shared" si="119"/>
        <v/>
      </c>
      <c r="AC1539" s="191" t="str">
        <f ca="1" t="shared" si="120"/>
        <v/>
      </c>
      <c r="AD1539" s="191" t="str">
        <f ca="1" t="shared" si="121"/>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3"/>
        <v/>
      </c>
      <c r="T1540" s="232" t="str">
        <f ca="1">IF(B1540="","",IF(ISERROR(MATCH($J1540,SorP!$B$1:$B$6261,0)),"",INDIRECT("'SorP'!$A$"&amp;MATCH($S1540&amp;$J1540,SorP!C:C,0))))</f>
        <v/>
      </c>
      <c r="U1540" s="233"/>
      <c r="V1540" s="234" t="e">
        <f ca="1">IF(C1540="",NA(),MATCH($B1540&amp;$C1540,'Smelter Look-up'!$J:$J,0))</f>
        <v>#N/A</v>
      </c>
      <c r="X1540" s="191">
        <f ca="1" t="shared" si="122"/>
        <v>0</v>
      </c>
      <c r="AB1540" s="235" t="str">
        <f ca="1" t="shared" ref="AB1540:AB1603" si="124">IF(C1540="","",B1540)</f>
        <v/>
      </c>
      <c r="AC1540" s="191" t="str">
        <f ca="1" t="shared" ref="AC1540:AC1603" si="125">B1540</f>
        <v/>
      </c>
      <c r="AD1540" s="191" t="str">
        <f ca="1" t="shared" ref="AD1540:AD1603" si="126">IF(C1540="Smelter not listed",D1540,C1540)</f>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3"/>
        <v/>
      </c>
      <c r="T1541" s="232" t="str">
        <f ca="1">IF(B1541="","",IF(ISERROR(MATCH($J1541,SorP!$B$1:$B$6261,0)),"",INDIRECT("'SorP'!$A$"&amp;MATCH($S1541&amp;$J1541,SorP!C:C,0))))</f>
        <v/>
      </c>
      <c r="U1541" s="233"/>
      <c r="V1541" s="234" t="e">
        <f ca="1">IF(C1541="",NA(),MATCH($B1541&amp;$C1541,'Smelter Look-up'!$J:$J,0))</f>
        <v>#N/A</v>
      </c>
      <c r="X1541" s="191">
        <f ca="1" t="shared" si="122"/>
        <v>0</v>
      </c>
      <c r="AB1541" s="235" t="str">
        <f ca="1" t="shared" si="124"/>
        <v/>
      </c>
      <c r="AC1541" s="191" t="str">
        <f ca="1" t="shared" si="125"/>
        <v/>
      </c>
      <c r="AD1541" s="191" t="str">
        <f ca="1" t="shared" si="126"/>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3"/>
        <v/>
      </c>
      <c r="T1542" s="232" t="str">
        <f ca="1">IF(B1542="","",IF(ISERROR(MATCH($J1542,SorP!$B$1:$B$6261,0)),"",INDIRECT("'SorP'!$A$"&amp;MATCH($S1542&amp;$J1542,SorP!C:C,0))))</f>
        <v/>
      </c>
      <c r="U1542" s="233"/>
      <c r="V1542" s="234" t="e">
        <f ca="1">IF(C1542="",NA(),MATCH($B1542&amp;$C1542,'Smelter Look-up'!$J:$J,0))</f>
        <v>#N/A</v>
      </c>
      <c r="X1542" s="191">
        <f ca="1" t="shared" si="122"/>
        <v>0</v>
      </c>
      <c r="AB1542" s="235" t="str">
        <f ca="1" t="shared" si="124"/>
        <v/>
      </c>
      <c r="AC1542" s="191" t="str">
        <f ca="1" t="shared" si="125"/>
        <v/>
      </c>
      <c r="AD1542" s="191" t="str">
        <f ca="1" t="shared" si="126"/>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3"/>
        <v/>
      </c>
      <c r="T1543" s="232" t="str">
        <f ca="1">IF(B1543="","",IF(ISERROR(MATCH($J1543,SorP!$B$1:$B$6261,0)),"",INDIRECT("'SorP'!$A$"&amp;MATCH($S1543&amp;$J1543,SorP!C:C,0))))</f>
        <v/>
      </c>
      <c r="U1543" s="233"/>
      <c r="V1543" s="234" t="e">
        <f ca="1">IF(C1543="",NA(),MATCH($B1543&amp;$C1543,'Smelter Look-up'!$J:$J,0))</f>
        <v>#N/A</v>
      </c>
      <c r="X1543" s="191">
        <f ca="1" t="shared" si="122"/>
        <v>0</v>
      </c>
      <c r="AB1543" s="235" t="str">
        <f ca="1" t="shared" si="124"/>
        <v/>
      </c>
      <c r="AC1543" s="191" t="str">
        <f ca="1" t="shared" si="125"/>
        <v/>
      </c>
      <c r="AD1543" s="191" t="str">
        <f ca="1" t="shared" si="126"/>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3"/>
        <v/>
      </c>
      <c r="T1544" s="232" t="str">
        <f ca="1">IF(B1544="","",IF(ISERROR(MATCH($J1544,SorP!$B$1:$B$6261,0)),"",INDIRECT("'SorP'!$A$"&amp;MATCH($S1544&amp;$J1544,SorP!C:C,0))))</f>
        <v/>
      </c>
      <c r="U1544" s="233"/>
      <c r="V1544" s="234" t="e">
        <f ca="1">IF(C1544="",NA(),MATCH($B1544&amp;$C1544,'Smelter Look-up'!$J:$J,0))</f>
        <v>#N/A</v>
      </c>
      <c r="X1544" s="191">
        <f ca="1" t="shared" si="122"/>
        <v>0</v>
      </c>
      <c r="AB1544" s="235" t="str">
        <f ca="1" t="shared" si="124"/>
        <v/>
      </c>
      <c r="AC1544" s="191" t="str">
        <f ca="1" t="shared" si="125"/>
        <v/>
      </c>
      <c r="AD1544" s="191" t="str">
        <f ca="1" t="shared" si="126"/>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3"/>
        <v/>
      </c>
      <c r="T1545" s="232" t="str">
        <f ca="1">IF(B1545="","",IF(ISERROR(MATCH($J1545,SorP!$B$1:$B$6261,0)),"",INDIRECT("'SorP'!$A$"&amp;MATCH($S1545&amp;$J1545,SorP!C:C,0))))</f>
        <v/>
      </c>
      <c r="U1545" s="233"/>
      <c r="V1545" s="234" t="e">
        <f ca="1">IF(C1545="",NA(),MATCH($B1545&amp;$C1545,'Smelter Look-up'!$J:$J,0))</f>
        <v>#N/A</v>
      </c>
      <c r="X1545" s="191">
        <f ca="1" t="shared" si="122"/>
        <v>0</v>
      </c>
      <c r="AB1545" s="235" t="str">
        <f ca="1" t="shared" si="124"/>
        <v/>
      </c>
      <c r="AC1545" s="191" t="str">
        <f ca="1" t="shared" si="125"/>
        <v/>
      </c>
      <c r="AD1545" s="191" t="str">
        <f ca="1" t="shared" si="126"/>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3"/>
        <v/>
      </c>
      <c r="T1546" s="232" t="str">
        <f ca="1">IF(B1546="","",IF(ISERROR(MATCH($J1546,SorP!$B$1:$B$6261,0)),"",INDIRECT("'SorP'!$A$"&amp;MATCH($S1546&amp;$J1546,SorP!C:C,0))))</f>
        <v/>
      </c>
      <c r="U1546" s="233"/>
      <c r="V1546" s="234" t="e">
        <f ca="1">IF(C1546="",NA(),MATCH($B1546&amp;$C1546,'Smelter Look-up'!$J:$J,0))</f>
        <v>#N/A</v>
      </c>
      <c r="X1546" s="191">
        <f ca="1" t="shared" si="122"/>
        <v>0</v>
      </c>
      <c r="AB1546" s="235" t="str">
        <f ca="1" t="shared" si="124"/>
        <v/>
      </c>
      <c r="AC1546" s="191" t="str">
        <f ca="1" t="shared" si="125"/>
        <v/>
      </c>
      <c r="AD1546" s="191" t="str">
        <f ca="1" t="shared" si="126"/>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3"/>
        <v/>
      </c>
      <c r="T1547" s="232" t="str">
        <f ca="1">IF(B1547="","",IF(ISERROR(MATCH($J1547,SorP!$B$1:$B$6261,0)),"",INDIRECT("'SorP'!$A$"&amp;MATCH($S1547&amp;$J1547,SorP!C:C,0))))</f>
        <v/>
      </c>
      <c r="U1547" s="233"/>
      <c r="V1547" s="234" t="e">
        <f ca="1">IF(C1547="",NA(),MATCH($B1547&amp;$C1547,'Smelter Look-up'!$J:$J,0))</f>
        <v>#N/A</v>
      </c>
      <c r="X1547" s="191">
        <f ca="1" t="shared" si="122"/>
        <v>0</v>
      </c>
      <c r="AB1547" s="235" t="str">
        <f ca="1" t="shared" si="124"/>
        <v/>
      </c>
      <c r="AC1547" s="191" t="str">
        <f ca="1" t="shared" si="125"/>
        <v/>
      </c>
      <c r="AD1547" s="191" t="str">
        <f ca="1" t="shared" si="126"/>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3"/>
        <v/>
      </c>
      <c r="T1548" s="232" t="str">
        <f ca="1">IF(B1548="","",IF(ISERROR(MATCH($J1548,SorP!$B$1:$B$6261,0)),"",INDIRECT("'SorP'!$A$"&amp;MATCH($S1548&amp;$J1548,SorP!C:C,0))))</f>
        <v/>
      </c>
      <c r="U1548" s="233"/>
      <c r="V1548" s="234" t="e">
        <f ca="1">IF(C1548="",NA(),MATCH($B1548&amp;$C1548,'Smelter Look-up'!$J:$J,0))</f>
        <v>#N/A</v>
      </c>
      <c r="X1548" s="191">
        <f ca="1" t="shared" si="122"/>
        <v>0</v>
      </c>
      <c r="AB1548" s="235" t="str">
        <f ca="1" t="shared" si="124"/>
        <v/>
      </c>
      <c r="AC1548" s="191" t="str">
        <f ca="1" t="shared" si="125"/>
        <v/>
      </c>
      <c r="AD1548" s="191" t="str">
        <f ca="1" t="shared" si="126"/>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3"/>
        <v/>
      </c>
      <c r="T1549" s="232" t="str">
        <f ca="1">IF(B1549="","",IF(ISERROR(MATCH($J1549,SorP!$B$1:$B$6261,0)),"",INDIRECT("'SorP'!$A$"&amp;MATCH($S1549&amp;$J1549,SorP!C:C,0))))</f>
        <v/>
      </c>
      <c r="U1549" s="233"/>
      <c r="V1549" s="234" t="e">
        <f ca="1">IF(C1549="",NA(),MATCH($B1549&amp;$C1549,'Smelter Look-up'!$J:$J,0))</f>
        <v>#N/A</v>
      </c>
      <c r="X1549" s="191">
        <f ca="1" t="shared" si="122"/>
        <v>0</v>
      </c>
      <c r="AB1549" s="235" t="str">
        <f ca="1" t="shared" si="124"/>
        <v/>
      </c>
      <c r="AC1549" s="191" t="str">
        <f ca="1" t="shared" si="125"/>
        <v/>
      </c>
      <c r="AD1549" s="191" t="str">
        <f ca="1" t="shared" si="126"/>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3"/>
        <v/>
      </c>
      <c r="T1550" s="232" t="str">
        <f ca="1">IF(B1550="","",IF(ISERROR(MATCH($J1550,SorP!$B$1:$B$6261,0)),"",INDIRECT("'SorP'!$A$"&amp;MATCH($S1550&amp;$J1550,SorP!C:C,0))))</f>
        <v/>
      </c>
      <c r="U1550" s="233"/>
      <c r="V1550" s="234" t="e">
        <f ca="1">IF(C1550="",NA(),MATCH($B1550&amp;$C1550,'Smelter Look-up'!$J:$J,0))</f>
        <v>#N/A</v>
      </c>
      <c r="X1550" s="191">
        <f ca="1" t="shared" si="122"/>
        <v>0</v>
      </c>
      <c r="AB1550" s="235" t="str">
        <f ca="1" t="shared" si="124"/>
        <v/>
      </c>
      <c r="AC1550" s="191" t="str">
        <f ca="1" t="shared" si="125"/>
        <v/>
      </c>
      <c r="AD1550" s="191" t="str">
        <f ca="1" t="shared" si="126"/>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3"/>
        <v/>
      </c>
      <c r="T1551" s="232" t="str">
        <f ca="1">IF(B1551="","",IF(ISERROR(MATCH($J1551,SorP!$B$1:$B$6261,0)),"",INDIRECT("'SorP'!$A$"&amp;MATCH($S1551&amp;$J1551,SorP!C:C,0))))</f>
        <v/>
      </c>
      <c r="U1551" s="233"/>
      <c r="V1551" s="234" t="e">
        <f ca="1">IF(C1551="",NA(),MATCH($B1551&amp;$C1551,'Smelter Look-up'!$J:$J,0))</f>
        <v>#N/A</v>
      </c>
      <c r="X1551" s="191">
        <f ca="1" t="shared" si="122"/>
        <v>0</v>
      </c>
      <c r="AB1551" s="235" t="str">
        <f ca="1" t="shared" si="124"/>
        <v/>
      </c>
      <c r="AC1551" s="191" t="str">
        <f ca="1" t="shared" si="125"/>
        <v/>
      </c>
      <c r="AD1551" s="191" t="str">
        <f ca="1" t="shared" si="126"/>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3"/>
        <v/>
      </c>
      <c r="T1552" s="232" t="str">
        <f ca="1">IF(B1552="","",IF(ISERROR(MATCH($J1552,SorP!$B$1:$B$6261,0)),"",INDIRECT("'SorP'!$A$"&amp;MATCH($S1552&amp;$J1552,SorP!C:C,0))))</f>
        <v/>
      </c>
      <c r="U1552" s="233"/>
      <c r="V1552" s="234" t="e">
        <f ca="1">IF(C1552="",NA(),MATCH($B1552&amp;$C1552,'Smelter Look-up'!$J:$J,0))</f>
        <v>#N/A</v>
      </c>
      <c r="X1552" s="191">
        <f ca="1" t="shared" si="122"/>
        <v>0</v>
      </c>
      <c r="AB1552" s="235" t="str">
        <f ca="1" t="shared" si="124"/>
        <v/>
      </c>
      <c r="AC1552" s="191" t="str">
        <f ca="1" t="shared" si="125"/>
        <v/>
      </c>
      <c r="AD1552" s="191" t="str">
        <f ca="1" t="shared" si="126"/>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3"/>
        <v/>
      </c>
      <c r="T1553" s="232" t="str">
        <f ca="1">IF(B1553="","",IF(ISERROR(MATCH($J1553,SorP!$B$1:$B$6261,0)),"",INDIRECT("'SorP'!$A$"&amp;MATCH($S1553&amp;$J1553,SorP!C:C,0))))</f>
        <v/>
      </c>
      <c r="U1553" s="233"/>
      <c r="V1553" s="234" t="e">
        <f ca="1">IF(C1553="",NA(),MATCH($B1553&amp;$C1553,'Smelter Look-up'!$J:$J,0))</f>
        <v>#N/A</v>
      </c>
      <c r="X1553" s="191">
        <f ca="1" t="shared" si="122"/>
        <v>0</v>
      </c>
      <c r="AB1553" s="235" t="str">
        <f ca="1" t="shared" si="124"/>
        <v/>
      </c>
      <c r="AC1553" s="191" t="str">
        <f ca="1" t="shared" si="125"/>
        <v/>
      </c>
      <c r="AD1553" s="191" t="str">
        <f ca="1" t="shared" si="126"/>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3"/>
        <v/>
      </c>
      <c r="T1554" s="232" t="str">
        <f ca="1">IF(B1554="","",IF(ISERROR(MATCH($J1554,SorP!$B$1:$B$6261,0)),"",INDIRECT("'SorP'!$A$"&amp;MATCH($S1554&amp;$J1554,SorP!C:C,0))))</f>
        <v/>
      </c>
      <c r="U1554" s="233"/>
      <c r="V1554" s="234" t="e">
        <f ca="1">IF(C1554="",NA(),MATCH($B1554&amp;$C1554,'Smelter Look-up'!$J:$J,0))</f>
        <v>#N/A</v>
      </c>
      <c r="X1554" s="191">
        <f ca="1" t="shared" si="122"/>
        <v>0</v>
      </c>
      <c r="AB1554" s="235" t="str">
        <f ca="1" t="shared" si="124"/>
        <v/>
      </c>
      <c r="AC1554" s="191" t="str">
        <f ca="1" t="shared" si="125"/>
        <v/>
      </c>
      <c r="AD1554" s="191" t="str">
        <f ca="1" t="shared" si="126"/>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3"/>
        <v/>
      </c>
      <c r="T1555" s="232" t="str">
        <f ca="1">IF(B1555="","",IF(ISERROR(MATCH($J1555,SorP!$B$1:$B$6261,0)),"",INDIRECT("'SorP'!$A$"&amp;MATCH($S1555&amp;$J1555,SorP!C:C,0))))</f>
        <v/>
      </c>
      <c r="U1555" s="233"/>
      <c r="V1555" s="234" t="e">
        <f ca="1">IF(C1555="",NA(),MATCH($B1555&amp;$C1555,'Smelter Look-up'!$J:$J,0))</f>
        <v>#N/A</v>
      </c>
      <c r="X1555" s="191">
        <f ca="1" t="shared" si="122"/>
        <v>0</v>
      </c>
      <c r="AB1555" s="235" t="str">
        <f ca="1" t="shared" si="124"/>
        <v/>
      </c>
      <c r="AC1555" s="191" t="str">
        <f ca="1" t="shared" si="125"/>
        <v/>
      </c>
      <c r="AD1555" s="191" t="str">
        <f ca="1" t="shared" si="126"/>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3"/>
        <v/>
      </c>
      <c r="T1556" s="232" t="str">
        <f ca="1">IF(B1556="","",IF(ISERROR(MATCH($J1556,SorP!$B$1:$B$6261,0)),"",INDIRECT("'SorP'!$A$"&amp;MATCH($S1556&amp;$J1556,SorP!C:C,0))))</f>
        <v/>
      </c>
      <c r="U1556" s="233"/>
      <c r="V1556" s="234" t="e">
        <f ca="1">IF(C1556="",NA(),MATCH($B1556&amp;$C1556,'Smelter Look-up'!$J:$J,0))</f>
        <v>#N/A</v>
      </c>
      <c r="X1556" s="191">
        <f ca="1" t="shared" si="122"/>
        <v>0</v>
      </c>
      <c r="AB1556" s="235" t="str">
        <f ca="1" t="shared" si="124"/>
        <v/>
      </c>
      <c r="AC1556" s="191" t="str">
        <f ca="1" t="shared" si="125"/>
        <v/>
      </c>
      <c r="AD1556" s="191" t="str">
        <f ca="1" t="shared" si="126"/>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3"/>
        <v/>
      </c>
      <c r="T1557" s="232" t="str">
        <f ca="1">IF(B1557="","",IF(ISERROR(MATCH($J1557,SorP!$B$1:$B$6261,0)),"",INDIRECT("'SorP'!$A$"&amp;MATCH($S1557&amp;$J1557,SorP!C:C,0))))</f>
        <v/>
      </c>
      <c r="U1557" s="233"/>
      <c r="V1557" s="234" t="e">
        <f ca="1">IF(C1557="",NA(),MATCH($B1557&amp;$C1557,'Smelter Look-up'!$J:$J,0))</f>
        <v>#N/A</v>
      </c>
      <c r="X1557" s="191">
        <f ca="1" t="shared" si="122"/>
        <v>0</v>
      </c>
      <c r="AB1557" s="235" t="str">
        <f ca="1" t="shared" si="124"/>
        <v/>
      </c>
      <c r="AC1557" s="191" t="str">
        <f ca="1" t="shared" si="125"/>
        <v/>
      </c>
      <c r="AD1557" s="191" t="str">
        <f ca="1" t="shared" si="126"/>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3"/>
        <v/>
      </c>
      <c r="T1558" s="232" t="str">
        <f ca="1">IF(B1558="","",IF(ISERROR(MATCH($J1558,SorP!$B$1:$B$6261,0)),"",INDIRECT("'SorP'!$A$"&amp;MATCH($S1558&amp;$J1558,SorP!C:C,0))))</f>
        <v/>
      </c>
      <c r="U1558" s="233"/>
      <c r="V1558" s="234" t="e">
        <f ca="1">IF(C1558="",NA(),MATCH($B1558&amp;$C1558,'Smelter Look-up'!$J:$J,0))</f>
        <v>#N/A</v>
      </c>
      <c r="X1558" s="191">
        <f ca="1" t="shared" si="122"/>
        <v>0</v>
      </c>
      <c r="AB1558" s="235" t="str">
        <f ca="1" t="shared" si="124"/>
        <v/>
      </c>
      <c r="AC1558" s="191" t="str">
        <f ca="1" t="shared" si="125"/>
        <v/>
      </c>
      <c r="AD1558" s="191" t="str">
        <f ca="1" t="shared" si="126"/>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3"/>
        <v/>
      </c>
      <c r="T1559" s="232" t="str">
        <f ca="1">IF(B1559="","",IF(ISERROR(MATCH($J1559,SorP!$B$1:$B$6261,0)),"",INDIRECT("'SorP'!$A$"&amp;MATCH($S1559&amp;$J1559,SorP!C:C,0))))</f>
        <v/>
      </c>
      <c r="U1559" s="233"/>
      <c r="V1559" s="234" t="e">
        <f ca="1">IF(C1559="",NA(),MATCH($B1559&amp;$C1559,'Smelter Look-up'!$J:$J,0))</f>
        <v>#N/A</v>
      </c>
      <c r="X1559" s="191">
        <f ca="1" t="shared" si="122"/>
        <v>0</v>
      </c>
      <c r="AB1559" s="235" t="str">
        <f ca="1" t="shared" si="124"/>
        <v/>
      </c>
      <c r="AC1559" s="191" t="str">
        <f ca="1" t="shared" si="125"/>
        <v/>
      </c>
      <c r="AD1559" s="191" t="str">
        <f ca="1" t="shared" si="126"/>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3"/>
        <v/>
      </c>
      <c r="T1560" s="232" t="str">
        <f ca="1">IF(B1560="","",IF(ISERROR(MATCH($J1560,SorP!$B$1:$B$6261,0)),"",INDIRECT("'SorP'!$A$"&amp;MATCH($S1560&amp;$J1560,SorP!C:C,0))))</f>
        <v/>
      </c>
      <c r="U1560" s="233"/>
      <c r="V1560" s="234" t="e">
        <f ca="1">IF(C1560="",NA(),MATCH($B1560&amp;$C1560,'Smelter Look-up'!$J:$J,0))</f>
        <v>#N/A</v>
      </c>
      <c r="X1560" s="191">
        <f ca="1" t="shared" si="122"/>
        <v>0</v>
      </c>
      <c r="AB1560" s="235" t="str">
        <f ca="1" t="shared" si="124"/>
        <v/>
      </c>
      <c r="AC1560" s="191" t="str">
        <f ca="1" t="shared" si="125"/>
        <v/>
      </c>
      <c r="AD1560" s="191" t="str">
        <f ca="1" t="shared" si="126"/>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3"/>
        <v/>
      </c>
      <c r="T1561" s="232" t="str">
        <f ca="1">IF(B1561="","",IF(ISERROR(MATCH($J1561,SorP!$B$1:$B$6261,0)),"",INDIRECT("'SorP'!$A$"&amp;MATCH($S1561&amp;$J1561,SorP!C:C,0))))</f>
        <v/>
      </c>
      <c r="U1561" s="233"/>
      <c r="V1561" s="234" t="e">
        <f ca="1">IF(C1561="",NA(),MATCH($B1561&amp;$C1561,'Smelter Look-up'!$J:$J,0))</f>
        <v>#N/A</v>
      </c>
      <c r="X1561" s="191">
        <f ca="1" t="shared" si="122"/>
        <v>0</v>
      </c>
      <c r="AB1561" s="235" t="str">
        <f ca="1" t="shared" si="124"/>
        <v/>
      </c>
      <c r="AC1561" s="191" t="str">
        <f ca="1" t="shared" si="125"/>
        <v/>
      </c>
      <c r="AD1561" s="191" t="str">
        <f ca="1" t="shared" si="126"/>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3"/>
        <v/>
      </c>
      <c r="T1562" s="232" t="str">
        <f ca="1">IF(B1562="","",IF(ISERROR(MATCH($J1562,SorP!$B$1:$B$6261,0)),"",INDIRECT("'SorP'!$A$"&amp;MATCH($S1562&amp;$J1562,SorP!C:C,0))))</f>
        <v/>
      </c>
      <c r="U1562" s="233"/>
      <c r="V1562" s="234" t="e">
        <f ca="1">IF(C1562="",NA(),MATCH($B1562&amp;$C1562,'Smelter Look-up'!$J:$J,0))</f>
        <v>#N/A</v>
      </c>
      <c r="X1562" s="191">
        <f ca="1" t="shared" si="122"/>
        <v>0</v>
      </c>
      <c r="AB1562" s="235" t="str">
        <f ca="1" t="shared" si="124"/>
        <v/>
      </c>
      <c r="AC1562" s="191" t="str">
        <f ca="1" t="shared" si="125"/>
        <v/>
      </c>
      <c r="AD1562" s="191" t="str">
        <f ca="1" t="shared" si="126"/>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3"/>
        <v/>
      </c>
      <c r="T1563" s="232" t="str">
        <f ca="1">IF(B1563="","",IF(ISERROR(MATCH($J1563,SorP!$B$1:$B$6261,0)),"",INDIRECT("'SorP'!$A$"&amp;MATCH($S1563&amp;$J1563,SorP!C:C,0))))</f>
        <v/>
      </c>
      <c r="U1563" s="233"/>
      <c r="V1563" s="234" t="e">
        <f ca="1">IF(C1563="",NA(),MATCH($B1563&amp;$C1563,'Smelter Look-up'!$J:$J,0))</f>
        <v>#N/A</v>
      </c>
      <c r="X1563" s="191">
        <f ca="1" t="shared" si="122"/>
        <v>0</v>
      </c>
      <c r="AB1563" s="235" t="str">
        <f ca="1" t="shared" si="124"/>
        <v/>
      </c>
      <c r="AC1563" s="191" t="str">
        <f ca="1" t="shared" si="125"/>
        <v/>
      </c>
      <c r="AD1563" s="191" t="str">
        <f ca="1" t="shared" si="126"/>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3"/>
        <v/>
      </c>
      <c r="T1564" s="232" t="str">
        <f ca="1">IF(B1564="","",IF(ISERROR(MATCH($J1564,SorP!$B$1:$B$6261,0)),"",INDIRECT("'SorP'!$A$"&amp;MATCH($S1564&amp;$J1564,SorP!C:C,0))))</f>
        <v/>
      </c>
      <c r="U1564" s="233"/>
      <c r="V1564" s="234" t="e">
        <f ca="1">IF(C1564="",NA(),MATCH($B1564&amp;$C1564,'Smelter Look-up'!$J:$J,0))</f>
        <v>#N/A</v>
      </c>
      <c r="X1564" s="191">
        <f ca="1" t="shared" si="122"/>
        <v>0</v>
      </c>
      <c r="AB1564" s="235" t="str">
        <f ca="1" t="shared" si="124"/>
        <v/>
      </c>
      <c r="AC1564" s="191" t="str">
        <f ca="1" t="shared" si="125"/>
        <v/>
      </c>
      <c r="AD1564" s="191" t="str">
        <f ca="1" t="shared" si="126"/>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3"/>
        <v/>
      </c>
      <c r="T1565" s="232" t="str">
        <f ca="1">IF(B1565="","",IF(ISERROR(MATCH($J1565,SorP!$B$1:$B$6261,0)),"",INDIRECT("'SorP'!$A$"&amp;MATCH($S1565&amp;$J1565,SorP!C:C,0))))</f>
        <v/>
      </c>
      <c r="U1565" s="233"/>
      <c r="V1565" s="234" t="e">
        <f ca="1">IF(C1565="",NA(),MATCH($B1565&amp;$C1565,'Smelter Look-up'!$J:$J,0))</f>
        <v>#N/A</v>
      </c>
      <c r="X1565" s="191">
        <f ca="1" t="shared" si="122"/>
        <v>0</v>
      </c>
      <c r="AB1565" s="235" t="str">
        <f ca="1" t="shared" si="124"/>
        <v/>
      </c>
      <c r="AC1565" s="191" t="str">
        <f ca="1" t="shared" si="125"/>
        <v/>
      </c>
      <c r="AD1565" s="191" t="str">
        <f ca="1" t="shared" si="126"/>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3"/>
        <v/>
      </c>
      <c r="T1566" s="232" t="str">
        <f ca="1">IF(B1566="","",IF(ISERROR(MATCH($J1566,SorP!$B$1:$B$6261,0)),"",INDIRECT("'SorP'!$A$"&amp;MATCH($S1566&amp;$J1566,SorP!C:C,0))))</f>
        <v/>
      </c>
      <c r="U1566" s="233"/>
      <c r="V1566" s="234" t="e">
        <f ca="1">IF(C1566="",NA(),MATCH($B1566&amp;$C1566,'Smelter Look-up'!$J:$J,0))</f>
        <v>#N/A</v>
      </c>
      <c r="X1566" s="191">
        <f ca="1" t="shared" si="122"/>
        <v>0</v>
      </c>
      <c r="AB1566" s="235" t="str">
        <f ca="1" t="shared" si="124"/>
        <v/>
      </c>
      <c r="AC1566" s="191" t="str">
        <f ca="1" t="shared" si="125"/>
        <v/>
      </c>
      <c r="AD1566" s="191" t="str">
        <f ca="1" t="shared" si="126"/>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3"/>
        <v/>
      </c>
      <c r="T1567" s="232" t="str">
        <f ca="1">IF(B1567="","",IF(ISERROR(MATCH($J1567,SorP!$B$1:$B$6261,0)),"",INDIRECT("'SorP'!$A$"&amp;MATCH($S1567&amp;$J1567,SorP!C:C,0))))</f>
        <v/>
      </c>
      <c r="U1567" s="233"/>
      <c r="V1567" s="234" t="e">
        <f ca="1">IF(C1567="",NA(),MATCH($B1567&amp;$C1567,'Smelter Look-up'!$J:$J,0))</f>
        <v>#N/A</v>
      </c>
      <c r="X1567" s="191">
        <f ca="1" t="shared" si="122"/>
        <v>0</v>
      </c>
      <c r="AB1567" s="235" t="str">
        <f ca="1" t="shared" si="124"/>
        <v/>
      </c>
      <c r="AC1567" s="191" t="str">
        <f ca="1" t="shared" si="125"/>
        <v/>
      </c>
      <c r="AD1567" s="191" t="str">
        <f ca="1" t="shared" si="126"/>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3"/>
        <v/>
      </c>
      <c r="T1568" s="232" t="str">
        <f ca="1">IF(B1568="","",IF(ISERROR(MATCH($J1568,SorP!$B$1:$B$6261,0)),"",INDIRECT("'SorP'!$A$"&amp;MATCH($S1568&amp;$J1568,SorP!C:C,0))))</f>
        <v/>
      </c>
      <c r="U1568" s="233"/>
      <c r="V1568" s="234" t="e">
        <f ca="1">IF(C1568="",NA(),MATCH($B1568&amp;$C1568,'Smelter Look-up'!$J:$J,0))</f>
        <v>#N/A</v>
      </c>
      <c r="X1568" s="191">
        <f ca="1" t="shared" si="122"/>
        <v>0</v>
      </c>
      <c r="AB1568" s="235" t="str">
        <f ca="1" t="shared" si="124"/>
        <v/>
      </c>
      <c r="AC1568" s="191" t="str">
        <f ca="1" t="shared" si="125"/>
        <v/>
      </c>
      <c r="AD1568" s="191" t="str">
        <f ca="1" t="shared" si="126"/>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3"/>
        <v/>
      </c>
      <c r="T1569" s="232" t="str">
        <f ca="1">IF(B1569="","",IF(ISERROR(MATCH($J1569,SorP!$B$1:$B$6261,0)),"",INDIRECT("'SorP'!$A$"&amp;MATCH($S1569&amp;$J1569,SorP!C:C,0))))</f>
        <v/>
      </c>
      <c r="U1569" s="233"/>
      <c r="V1569" s="234" t="e">
        <f ca="1">IF(C1569="",NA(),MATCH($B1569&amp;$C1569,'Smelter Look-up'!$J:$J,0))</f>
        <v>#N/A</v>
      </c>
      <c r="X1569" s="191">
        <f ca="1" t="shared" si="122"/>
        <v>0</v>
      </c>
      <c r="AB1569" s="235" t="str">
        <f ca="1" t="shared" si="124"/>
        <v/>
      </c>
      <c r="AC1569" s="191" t="str">
        <f ca="1" t="shared" si="125"/>
        <v/>
      </c>
      <c r="AD1569" s="191" t="str">
        <f ca="1" t="shared" si="126"/>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3"/>
        <v/>
      </c>
      <c r="T1570" s="232" t="str">
        <f ca="1">IF(B1570="","",IF(ISERROR(MATCH($J1570,SorP!$B$1:$B$6261,0)),"",INDIRECT("'SorP'!$A$"&amp;MATCH($S1570&amp;$J1570,SorP!C:C,0))))</f>
        <v/>
      </c>
      <c r="U1570" s="233"/>
      <c r="V1570" s="234" t="e">
        <f ca="1">IF(C1570="",NA(),MATCH($B1570&amp;$C1570,'Smelter Look-up'!$J:$J,0))</f>
        <v>#N/A</v>
      </c>
      <c r="X1570" s="191">
        <f ca="1" t="shared" si="122"/>
        <v>0</v>
      </c>
      <c r="AB1570" s="235" t="str">
        <f ca="1" t="shared" si="124"/>
        <v/>
      </c>
      <c r="AC1570" s="191" t="str">
        <f ca="1" t="shared" si="125"/>
        <v/>
      </c>
      <c r="AD1570" s="191" t="str">
        <f ca="1" t="shared" si="126"/>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3"/>
        <v/>
      </c>
      <c r="T1571" s="232" t="str">
        <f ca="1">IF(B1571="","",IF(ISERROR(MATCH($J1571,SorP!$B$1:$B$6261,0)),"",INDIRECT("'SorP'!$A$"&amp;MATCH($S1571&amp;$J1571,SorP!C:C,0))))</f>
        <v/>
      </c>
      <c r="U1571" s="233"/>
      <c r="V1571" s="234" t="e">
        <f ca="1">IF(C1571="",NA(),MATCH($B1571&amp;$C1571,'Smelter Look-up'!$J:$J,0))</f>
        <v>#N/A</v>
      </c>
      <c r="X1571" s="191">
        <f ca="1" t="shared" si="122"/>
        <v>0</v>
      </c>
      <c r="AB1571" s="235" t="str">
        <f ca="1" t="shared" si="124"/>
        <v/>
      </c>
      <c r="AC1571" s="191" t="str">
        <f ca="1" t="shared" si="125"/>
        <v/>
      </c>
      <c r="AD1571" s="191" t="str">
        <f ca="1" t="shared" si="126"/>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3"/>
        <v/>
      </c>
      <c r="T1572" s="232" t="str">
        <f ca="1">IF(B1572="","",IF(ISERROR(MATCH($J1572,SorP!$B$1:$B$6261,0)),"",INDIRECT("'SorP'!$A$"&amp;MATCH($S1572&amp;$J1572,SorP!C:C,0))))</f>
        <v/>
      </c>
      <c r="U1572" s="233"/>
      <c r="V1572" s="234" t="e">
        <f ca="1">IF(C1572="",NA(),MATCH($B1572&amp;$C1572,'Smelter Look-up'!$J:$J,0))</f>
        <v>#N/A</v>
      </c>
      <c r="X1572" s="191">
        <f ca="1" t="shared" si="122"/>
        <v>0</v>
      </c>
      <c r="AB1572" s="235" t="str">
        <f ca="1" t="shared" si="124"/>
        <v/>
      </c>
      <c r="AC1572" s="191" t="str">
        <f ca="1" t="shared" si="125"/>
        <v/>
      </c>
      <c r="AD1572" s="191" t="str">
        <f ca="1" t="shared" si="126"/>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3"/>
        <v/>
      </c>
      <c r="T1573" s="232" t="str">
        <f ca="1">IF(B1573="","",IF(ISERROR(MATCH($J1573,SorP!$B$1:$B$6261,0)),"",INDIRECT("'SorP'!$A$"&amp;MATCH($S1573&amp;$J1573,SorP!C:C,0))))</f>
        <v/>
      </c>
      <c r="U1573" s="233"/>
      <c r="V1573" s="234" t="e">
        <f ca="1">IF(C1573="",NA(),MATCH($B1573&amp;$C1573,'Smelter Look-up'!$J:$J,0))</f>
        <v>#N/A</v>
      </c>
      <c r="X1573" s="191">
        <f ca="1" t="shared" si="122"/>
        <v>0</v>
      </c>
      <c r="AB1573" s="235" t="str">
        <f ca="1" t="shared" si="124"/>
        <v/>
      </c>
      <c r="AC1573" s="191" t="str">
        <f ca="1" t="shared" si="125"/>
        <v/>
      </c>
      <c r="AD1573" s="191" t="str">
        <f ca="1" t="shared" si="126"/>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3"/>
        <v/>
      </c>
      <c r="T1574" s="232" t="str">
        <f ca="1">IF(B1574="","",IF(ISERROR(MATCH($J1574,SorP!$B$1:$B$6261,0)),"",INDIRECT("'SorP'!$A$"&amp;MATCH($S1574&amp;$J1574,SorP!C:C,0))))</f>
        <v/>
      </c>
      <c r="U1574" s="233"/>
      <c r="V1574" s="234" t="e">
        <f ca="1">IF(C1574="",NA(),MATCH($B1574&amp;$C1574,'Smelter Look-up'!$J:$J,0))</f>
        <v>#N/A</v>
      </c>
      <c r="X1574" s="191">
        <f ca="1" t="shared" si="122"/>
        <v>0</v>
      </c>
      <c r="AB1574" s="235" t="str">
        <f ca="1" t="shared" si="124"/>
        <v/>
      </c>
      <c r="AC1574" s="191" t="str">
        <f ca="1" t="shared" si="125"/>
        <v/>
      </c>
      <c r="AD1574" s="191" t="str">
        <f ca="1" t="shared" si="126"/>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3"/>
        <v/>
      </c>
      <c r="T1575" s="232" t="str">
        <f ca="1">IF(B1575="","",IF(ISERROR(MATCH($J1575,SorP!$B$1:$B$6261,0)),"",INDIRECT("'SorP'!$A$"&amp;MATCH($S1575&amp;$J1575,SorP!C:C,0))))</f>
        <v/>
      </c>
      <c r="U1575" s="233"/>
      <c r="V1575" s="234" t="e">
        <f ca="1">IF(C1575="",NA(),MATCH($B1575&amp;$C1575,'Smelter Look-up'!$J:$J,0))</f>
        <v>#N/A</v>
      </c>
      <c r="X1575" s="191">
        <f ca="1" t="shared" si="122"/>
        <v>0</v>
      </c>
      <c r="AB1575" s="235" t="str">
        <f ca="1" t="shared" si="124"/>
        <v/>
      </c>
      <c r="AC1575" s="191" t="str">
        <f ca="1" t="shared" si="125"/>
        <v/>
      </c>
      <c r="AD1575" s="191" t="str">
        <f ca="1" t="shared" si="126"/>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3"/>
        <v/>
      </c>
      <c r="T1576" s="232" t="str">
        <f ca="1">IF(B1576="","",IF(ISERROR(MATCH($J1576,SorP!$B$1:$B$6261,0)),"",INDIRECT("'SorP'!$A$"&amp;MATCH($S1576&amp;$J1576,SorP!C:C,0))))</f>
        <v/>
      </c>
      <c r="U1576" s="233"/>
      <c r="V1576" s="234" t="e">
        <f ca="1">IF(C1576="",NA(),MATCH($B1576&amp;$C1576,'Smelter Look-up'!$J:$J,0))</f>
        <v>#N/A</v>
      </c>
      <c r="X1576" s="191">
        <f ca="1" t="shared" si="122"/>
        <v>0</v>
      </c>
      <c r="AB1576" s="235" t="str">
        <f ca="1" t="shared" si="124"/>
        <v/>
      </c>
      <c r="AC1576" s="191" t="str">
        <f ca="1" t="shared" si="125"/>
        <v/>
      </c>
      <c r="AD1576" s="191" t="str">
        <f ca="1" t="shared" si="126"/>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3"/>
        <v/>
      </c>
      <c r="T1577" s="232" t="str">
        <f ca="1">IF(B1577="","",IF(ISERROR(MATCH($J1577,SorP!$B$1:$B$6261,0)),"",INDIRECT("'SorP'!$A$"&amp;MATCH($S1577&amp;$J1577,SorP!C:C,0))))</f>
        <v/>
      </c>
      <c r="U1577" s="233"/>
      <c r="V1577" s="234" t="e">
        <f ca="1">IF(C1577="",NA(),MATCH($B1577&amp;$C1577,'Smelter Look-up'!$J:$J,0))</f>
        <v>#N/A</v>
      </c>
      <c r="X1577" s="191">
        <f ca="1" t="shared" si="122"/>
        <v>0</v>
      </c>
      <c r="AB1577" s="235" t="str">
        <f ca="1" t="shared" si="124"/>
        <v/>
      </c>
      <c r="AC1577" s="191" t="str">
        <f ca="1" t="shared" si="125"/>
        <v/>
      </c>
      <c r="AD1577" s="191" t="str">
        <f ca="1" t="shared" si="126"/>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3"/>
        <v/>
      </c>
      <c r="T1578" s="232" t="str">
        <f ca="1">IF(B1578="","",IF(ISERROR(MATCH($J1578,SorP!$B$1:$B$6261,0)),"",INDIRECT("'SorP'!$A$"&amp;MATCH($S1578&amp;$J1578,SorP!C:C,0))))</f>
        <v/>
      </c>
      <c r="U1578" s="233"/>
      <c r="V1578" s="234" t="e">
        <f ca="1">IF(C1578="",NA(),MATCH($B1578&amp;$C1578,'Smelter Look-up'!$J:$J,0))</f>
        <v>#N/A</v>
      </c>
      <c r="X1578" s="191">
        <f ca="1" t="shared" si="122"/>
        <v>0</v>
      </c>
      <c r="AB1578" s="235" t="str">
        <f ca="1" t="shared" si="124"/>
        <v/>
      </c>
      <c r="AC1578" s="191" t="str">
        <f ca="1" t="shared" si="125"/>
        <v/>
      </c>
      <c r="AD1578" s="191" t="str">
        <f ca="1" t="shared" si="126"/>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3"/>
        <v/>
      </c>
      <c r="T1579" s="232" t="str">
        <f ca="1">IF(B1579="","",IF(ISERROR(MATCH($J1579,SorP!$B$1:$B$6261,0)),"",INDIRECT("'SorP'!$A$"&amp;MATCH($S1579&amp;$J1579,SorP!C:C,0))))</f>
        <v/>
      </c>
      <c r="U1579" s="233"/>
      <c r="V1579" s="234" t="e">
        <f ca="1">IF(C1579="",NA(),MATCH($B1579&amp;$C1579,'Smelter Look-up'!$J:$J,0))</f>
        <v>#N/A</v>
      </c>
      <c r="X1579" s="191">
        <f ca="1" t="shared" si="122"/>
        <v>0</v>
      </c>
      <c r="AB1579" s="235" t="str">
        <f ca="1" t="shared" si="124"/>
        <v/>
      </c>
      <c r="AC1579" s="191" t="str">
        <f ca="1" t="shared" si="125"/>
        <v/>
      </c>
      <c r="AD1579" s="191" t="str">
        <f ca="1" t="shared" si="126"/>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3"/>
        <v/>
      </c>
      <c r="T1580" s="232" t="str">
        <f ca="1">IF(B1580="","",IF(ISERROR(MATCH($J1580,SorP!$B$1:$B$6261,0)),"",INDIRECT("'SorP'!$A$"&amp;MATCH($S1580&amp;$J1580,SorP!C:C,0))))</f>
        <v/>
      </c>
      <c r="U1580" s="233"/>
      <c r="V1580" s="234" t="e">
        <f ca="1">IF(C1580="",NA(),MATCH($B1580&amp;$C1580,'Smelter Look-up'!$J:$J,0))</f>
        <v>#N/A</v>
      </c>
      <c r="X1580" s="191">
        <f ca="1" t="shared" si="122"/>
        <v>0</v>
      </c>
      <c r="AB1580" s="235" t="str">
        <f ca="1" t="shared" si="124"/>
        <v/>
      </c>
      <c r="AC1580" s="191" t="str">
        <f ca="1" t="shared" si="125"/>
        <v/>
      </c>
      <c r="AD1580" s="191" t="str">
        <f ca="1" t="shared" si="126"/>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3"/>
        <v/>
      </c>
      <c r="T1581" s="232" t="str">
        <f ca="1">IF(B1581="","",IF(ISERROR(MATCH($J1581,SorP!$B$1:$B$6261,0)),"",INDIRECT("'SorP'!$A$"&amp;MATCH($S1581&amp;$J1581,SorP!C:C,0))))</f>
        <v/>
      </c>
      <c r="U1581" s="233"/>
      <c r="V1581" s="234" t="e">
        <f ca="1">IF(C1581="",NA(),MATCH($B1581&amp;$C1581,'Smelter Look-up'!$J:$J,0))</f>
        <v>#N/A</v>
      </c>
      <c r="X1581" s="191">
        <f ca="1" t="shared" si="122"/>
        <v>0</v>
      </c>
      <c r="AB1581" s="235" t="str">
        <f ca="1" t="shared" si="124"/>
        <v/>
      </c>
      <c r="AC1581" s="191" t="str">
        <f ca="1" t="shared" si="125"/>
        <v/>
      </c>
      <c r="AD1581" s="191" t="str">
        <f ca="1" t="shared" si="126"/>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3"/>
        <v/>
      </c>
      <c r="T1582" s="232" t="str">
        <f ca="1">IF(B1582="","",IF(ISERROR(MATCH($J1582,SorP!$B$1:$B$6261,0)),"",INDIRECT("'SorP'!$A$"&amp;MATCH($S1582&amp;$J1582,SorP!C:C,0))))</f>
        <v/>
      </c>
      <c r="U1582" s="233"/>
      <c r="V1582" s="234" t="e">
        <f ca="1">IF(C1582="",NA(),MATCH($B1582&amp;$C1582,'Smelter Look-up'!$J:$J,0))</f>
        <v>#N/A</v>
      </c>
      <c r="X1582" s="191">
        <f ca="1" t="shared" si="122"/>
        <v>0</v>
      </c>
      <c r="AB1582" s="235" t="str">
        <f ca="1" t="shared" si="124"/>
        <v/>
      </c>
      <c r="AC1582" s="191" t="str">
        <f ca="1" t="shared" si="125"/>
        <v/>
      </c>
      <c r="AD1582" s="191" t="str">
        <f ca="1" t="shared" si="126"/>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3"/>
        <v/>
      </c>
      <c r="T1583" s="232" t="str">
        <f ca="1">IF(B1583="","",IF(ISERROR(MATCH($J1583,SorP!$B$1:$B$6261,0)),"",INDIRECT("'SorP'!$A$"&amp;MATCH($S1583&amp;$J1583,SorP!C:C,0))))</f>
        <v/>
      </c>
      <c r="U1583" s="233"/>
      <c r="V1583" s="234" t="e">
        <f ca="1">IF(C1583="",NA(),MATCH($B1583&amp;$C1583,'Smelter Look-up'!$J:$J,0))</f>
        <v>#N/A</v>
      </c>
      <c r="X1583" s="191">
        <f ca="1" t="shared" si="122"/>
        <v>0</v>
      </c>
      <c r="AB1583" s="235" t="str">
        <f ca="1" t="shared" si="124"/>
        <v/>
      </c>
      <c r="AC1583" s="191" t="str">
        <f ca="1" t="shared" si="125"/>
        <v/>
      </c>
      <c r="AD1583" s="191" t="str">
        <f ca="1" t="shared" si="126"/>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3"/>
        <v/>
      </c>
      <c r="T1584" s="232" t="str">
        <f ca="1">IF(B1584="","",IF(ISERROR(MATCH($J1584,SorP!$B$1:$B$6261,0)),"",INDIRECT("'SorP'!$A$"&amp;MATCH($S1584&amp;$J1584,SorP!C:C,0))))</f>
        <v/>
      </c>
      <c r="U1584" s="233"/>
      <c r="V1584" s="234" t="e">
        <f ca="1">IF(C1584="",NA(),MATCH($B1584&amp;$C1584,'Smelter Look-up'!$J:$J,0))</f>
        <v>#N/A</v>
      </c>
      <c r="X1584" s="191">
        <f ca="1" t="shared" si="122"/>
        <v>0</v>
      </c>
      <c r="AB1584" s="235" t="str">
        <f ca="1" t="shared" si="124"/>
        <v/>
      </c>
      <c r="AC1584" s="191" t="str">
        <f ca="1" t="shared" si="125"/>
        <v/>
      </c>
      <c r="AD1584" s="191" t="str">
        <f ca="1" t="shared" si="126"/>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3"/>
        <v/>
      </c>
      <c r="T1585" s="232" t="str">
        <f ca="1">IF(B1585="","",IF(ISERROR(MATCH($J1585,SorP!$B$1:$B$6261,0)),"",INDIRECT("'SorP'!$A$"&amp;MATCH($S1585&amp;$J1585,SorP!C:C,0))))</f>
        <v/>
      </c>
      <c r="U1585" s="233"/>
      <c r="V1585" s="234" t="e">
        <f ca="1">IF(C1585="",NA(),MATCH($B1585&amp;$C1585,'Smelter Look-up'!$J:$J,0))</f>
        <v>#N/A</v>
      </c>
      <c r="X1585" s="191">
        <f ca="1" t="shared" si="122"/>
        <v>0</v>
      </c>
      <c r="AB1585" s="235" t="str">
        <f ca="1" t="shared" si="124"/>
        <v/>
      </c>
      <c r="AC1585" s="191" t="str">
        <f ca="1" t="shared" si="125"/>
        <v/>
      </c>
      <c r="AD1585" s="191" t="str">
        <f ca="1" t="shared" si="126"/>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3"/>
        <v/>
      </c>
      <c r="T1586" s="232" t="str">
        <f ca="1">IF(B1586="","",IF(ISERROR(MATCH($J1586,SorP!$B$1:$B$6261,0)),"",INDIRECT("'SorP'!$A$"&amp;MATCH($S1586&amp;$J1586,SorP!C:C,0))))</f>
        <v/>
      </c>
      <c r="U1586" s="233"/>
      <c r="V1586" s="234" t="e">
        <f ca="1">IF(C1586="",NA(),MATCH($B1586&amp;$C1586,'Smelter Look-up'!$J:$J,0))</f>
        <v>#N/A</v>
      </c>
      <c r="X1586" s="191">
        <f ca="1" t="shared" si="122"/>
        <v>0</v>
      </c>
      <c r="AB1586" s="235" t="str">
        <f ca="1" t="shared" si="124"/>
        <v/>
      </c>
      <c r="AC1586" s="191" t="str">
        <f ca="1" t="shared" si="125"/>
        <v/>
      </c>
      <c r="AD1586" s="191" t="str">
        <f ca="1" t="shared" si="126"/>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3"/>
        <v/>
      </c>
      <c r="T1587" s="232" t="str">
        <f ca="1">IF(B1587="","",IF(ISERROR(MATCH($J1587,SorP!$B$1:$B$6261,0)),"",INDIRECT("'SorP'!$A$"&amp;MATCH($S1587&amp;$J1587,SorP!C:C,0))))</f>
        <v/>
      </c>
      <c r="U1587" s="233"/>
      <c r="V1587" s="234" t="e">
        <f ca="1">IF(C1587="",NA(),MATCH($B1587&amp;$C1587,'Smelter Look-up'!$J:$J,0))</f>
        <v>#N/A</v>
      </c>
      <c r="X1587" s="191">
        <f ca="1" t="shared" si="122"/>
        <v>0</v>
      </c>
      <c r="AB1587" s="235" t="str">
        <f ca="1" t="shared" si="124"/>
        <v/>
      </c>
      <c r="AC1587" s="191" t="str">
        <f ca="1" t="shared" si="125"/>
        <v/>
      </c>
      <c r="AD1587" s="191" t="str">
        <f ca="1" t="shared" si="126"/>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3"/>
        <v/>
      </c>
      <c r="T1588" s="232" t="str">
        <f ca="1">IF(B1588="","",IF(ISERROR(MATCH($J1588,SorP!$B$1:$B$6261,0)),"",INDIRECT("'SorP'!$A$"&amp;MATCH($S1588&amp;$J1588,SorP!C:C,0))))</f>
        <v/>
      </c>
      <c r="U1588" s="233"/>
      <c r="V1588" s="234" t="e">
        <f ca="1">IF(C1588="",NA(),MATCH($B1588&amp;$C1588,'Smelter Look-up'!$J:$J,0))</f>
        <v>#N/A</v>
      </c>
      <c r="X1588" s="191">
        <f ca="1" t="shared" si="122"/>
        <v>0</v>
      </c>
      <c r="AB1588" s="235" t="str">
        <f ca="1" t="shared" si="124"/>
        <v/>
      </c>
      <c r="AC1588" s="191" t="str">
        <f ca="1" t="shared" si="125"/>
        <v/>
      </c>
      <c r="AD1588" s="191" t="str">
        <f ca="1" t="shared" si="126"/>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3"/>
        <v/>
      </c>
      <c r="T1589" s="232" t="str">
        <f ca="1">IF(B1589="","",IF(ISERROR(MATCH($J1589,SorP!$B$1:$B$6261,0)),"",INDIRECT("'SorP'!$A$"&amp;MATCH($S1589&amp;$J1589,SorP!C:C,0))))</f>
        <v/>
      </c>
      <c r="U1589" s="233"/>
      <c r="V1589" s="234" t="e">
        <f ca="1">IF(C1589="",NA(),MATCH($B1589&amp;$C1589,'Smelter Look-up'!$J:$J,0))</f>
        <v>#N/A</v>
      </c>
      <c r="X1589" s="191">
        <f ca="1" t="shared" si="122"/>
        <v>0</v>
      </c>
      <c r="AB1589" s="235" t="str">
        <f ca="1" t="shared" si="124"/>
        <v/>
      </c>
      <c r="AC1589" s="191" t="str">
        <f ca="1" t="shared" si="125"/>
        <v/>
      </c>
      <c r="AD1589" s="191" t="str">
        <f ca="1" t="shared" si="126"/>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3"/>
        <v/>
      </c>
      <c r="T1590" s="232" t="str">
        <f ca="1">IF(B1590="","",IF(ISERROR(MATCH($J1590,SorP!$B$1:$B$6261,0)),"",INDIRECT("'SorP'!$A$"&amp;MATCH($S1590&amp;$J1590,SorP!C:C,0))))</f>
        <v/>
      </c>
      <c r="U1590" s="233"/>
      <c r="V1590" s="234" t="e">
        <f ca="1">IF(C1590="",NA(),MATCH($B1590&amp;$C1590,'Smelter Look-up'!$J:$J,0))</f>
        <v>#N/A</v>
      </c>
      <c r="X1590" s="191">
        <f ca="1" t="shared" si="122"/>
        <v>0</v>
      </c>
      <c r="AB1590" s="235" t="str">
        <f ca="1" t="shared" si="124"/>
        <v/>
      </c>
      <c r="AC1590" s="191" t="str">
        <f ca="1" t="shared" si="125"/>
        <v/>
      </c>
      <c r="AD1590" s="191" t="str">
        <f ca="1" t="shared" si="126"/>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3"/>
        <v/>
      </c>
      <c r="T1591" s="232" t="str">
        <f ca="1">IF(B1591="","",IF(ISERROR(MATCH($J1591,SorP!$B$1:$B$6261,0)),"",INDIRECT("'SorP'!$A$"&amp;MATCH($S1591&amp;$J1591,SorP!C:C,0))))</f>
        <v/>
      </c>
      <c r="U1591" s="233"/>
      <c r="V1591" s="234" t="e">
        <f ca="1">IF(C1591="",NA(),MATCH($B1591&amp;$C1591,'Smelter Look-up'!$J:$J,0))</f>
        <v>#N/A</v>
      </c>
      <c r="X1591" s="191">
        <f ca="1" t="shared" si="122"/>
        <v>0</v>
      </c>
      <c r="AB1591" s="235" t="str">
        <f ca="1" t="shared" si="124"/>
        <v/>
      </c>
      <c r="AC1591" s="191" t="str">
        <f ca="1" t="shared" si="125"/>
        <v/>
      </c>
      <c r="AD1591" s="191" t="str">
        <f ca="1" t="shared" si="126"/>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3"/>
        <v/>
      </c>
      <c r="T1592" s="232" t="str">
        <f ca="1">IF(B1592="","",IF(ISERROR(MATCH($J1592,SorP!$B$1:$B$6261,0)),"",INDIRECT("'SorP'!$A$"&amp;MATCH($S1592&amp;$J1592,SorP!C:C,0))))</f>
        <v/>
      </c>
      <c r="U1592" s="233"/>
      <c r="V1592" s="234" t="e">
        <f ca="1">IF(C1592="",NA(),MATCH($B1592&amp;$C1592,'Smelter Look-up'!$J:$J,0))</f>
        <v>#N/A</v>
      </c>
      <c r="X1592" s="191">
        <f ca="1" t="shared" si="122"/>
        <v>0</v>
      </c>
      <c r="AB1592" s="235" t="str">
        <f ca="1" t="shared" si="124"/>
        <v/>
      </c>
      <c r="AC1592" s="191" t="str">
        <f ca="1" t="shared" si="125"/>
        <v/>
      </c>
      <c r="AD1592" s="191" t="str">
        <f ca="1" t="shared" si="126"/>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3"/>
        <v/>
      </c>
      <c r="T1593" s="232" t="str">
        <f ca="1">IF(B1593="","",IF(ISERROR(MATCH($J1593,SorP!$B$1:$B$6261,0)),"",INDIRECT("'SorP'!$A$"&amp;MATCH($S1593&amp;$J1593,SorP!C:C,0))))</f>
        <v/>
      </c>
      <c r="U1593" s="233"/>
      <c r="V1593" s="234" t="e">
        <f ca="1">IF(C1593="",NA(),MATCH($B1593&amp;$C1593,'Smelter Look-up'!$J:$J,0))</f>
        <v>#N/A</v>
      </c>
      <c r="X1593" s="191">
        <f ca="1" t="shared" si="122"/>
        <v>0</v>
      </c>
      <c r="AB1593" s="235" t="str">
        <f ca="1" t="shared" si="124"/>
        <v/>
      </c>
      <c r="AC1593" s="191" t="str">
        <f ca="1" t="shared" si="125"/>
        <v/>
      </c>
      <c r="AD1593" s="191" t="str">
        <f ca="1" t="shared" si="126"/>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3"/>
        <v/>
      </c>
      <c r="T1594" s="232" t="str">
        <f ca="1">IF(B1594="","",IF(ISERROR(MATCH($J1594,SorP!$B$1:$B$6261,0)),"",INDIRECT("'SorP'!$A$"&amp;MATCH($S1594&amp;$J1594,SorP!C:C,0))))</f>
        <v/>
      </c>
      <c r="U1594" s="233"/>
      <c r="V1594" s="234" t="e">
        <f ca="1">IF(C1594="",NA(),MATCH($B1594&amp;$C1594,'Smelter Look-up'!$J:$J,0))</f>
        <v>#N/A</v>
      </c>
      <c r="X1594" s="191">
        <f ca="1" t="shared" si="122"/>
        <v>0</v>
      </c>
      <c r="AB1594" s="235" t="str">
        <f ca="1" t="shared" si="124"/>
        <v/>
      </c>
      <c r="AC1594" s="191" t="str">
        <f ca="1" t="shared" si="125"/>
        <v/>
      </c>
      <c r="AD1594" s="191" t="str">
        <f ca="1" t="shared" si="126"/>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3"/>
        <v/>
      </c>
      <c r="T1595" s="232" t="str">
        <f ca="1">IF(B1595="","",IF(ISERROR(MATCH($J1595,SorP!$B$1:$B$6261,0)),"",INDIRECT("'SorP'!$A$"&amp;MATCH($S1595&amp;$J1595,SorP!C:C,0))))</f>
        <v/>
      </c>
      <c r="U1595" s="233"/>
      <c r="V1595" s="234" t="e">
        <f ca="1">IF(C1595="",NA(),MATCH($B1595&amp;$C1595,'Smelter Look-up'!$J:$J,0))</f>
        <v>#N/A</v>
      </c>
      <c r="X1595" s="191">
        <f ca="1" t="shared" si="122"/>
        <v>0</v>
      </c>
      <c r="AB1595" s="235" t="str">
        <f ca="1" t="shared" si="124"/>
        <v/>
      </c>
      <c r="AC1595" s="191" t="str">
        <f ca="1" t="shared" si="125"/>
        <v/>
      </c>
      <c r="AD1595" s="191" t="str">
        <f ca="1" t="shared" si="126"/>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si="123"/>
        <v/>
      </c>
      <c r="T1596" s="232" t="str">
        <f ca="1">IF(B1596="","",IF(ISERROR(MATCH($J1596,SorP!$B$1:$B$6261,0)),"",INDIRECT("'SorP'!$A$"&amp;MATCH($S1596&amp;$J1596,SorP!C:C,0))))</f>
        <v/>
      </c>
      <c r="U1596" s="233"/>
      <c r="V1596" s="234" t="e">
        <f ca="1">IF(C1596="",NA(),MATCH($B1596&amp;$C1596,'Smelter Look-up'!$J:$J,0))</f>
        <v>#N/A</v>
      </c>
      <c r="X1596" s="191">
        <f ca="1" t="shared" si="122"/>
        <v>0</v>
      </c>
      <c r="AB1596" s="235" t="str">
        <f ca="1" t="shared" si="124"/>
        <v/>
      </c>
      <c r="AC1596" s="191" t="str">
        <f ca="1" t="shared" si="125"/>
        <v/>
      </c>
      <c r="AD1596" s="191" t="str">
        <f ca="1" t="shared" si="126"/>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3"/>
        <v/>
      </c>
      <c r="T1597" s="232" t="str">
        <f ca="1">IF(B1597="","",IF(ISERROR(MATCH($J1597,SorP!$B$1:$B$6261,0)),"",INDIRECT("'SorP'!$A$"&amp;MATCH($S1597&amp;$J1597,SorP!C:C,0))))</f>
        <v/>
      </c>
      <c r="U1597" s="233"/>
      <c r="V1597" s="234" t="e">
        <f ca="1">IF(C1597="",NA(),MATCH($B1597&amp;$C1597,'Smelter Look-up'!$J:$J,0))</f>
        <v>#N/A</v>
      </c>
      <c r="X1597" s="191">
        <f ca="1" t="shared" ref="X1597:X1660" si="127">IF(AND(C1597="Smelter not listed",OR(LEN(D1597)=0,LEN(E1597)=0)),1,0)</f>
        <v>0</v>
      </c>
      <c r="AB1597" s="235" t="str">
        <f ca="1" t="shared" si="124"/>
        <v/>
      </c>
      <c r="AC1597" s="191" t="str">
        <f ca="1" t="shared" si="125"/>
        <v/>
      </c>
      <c r="AD1597" s="191" t="str">
        <f ca="1" t="shared" si="126"/>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ref="S1598:S1661" si="128">IF(B1598="","",IF(ISERROR(MATCH($E1598,CL,0)),"Unknown",INDIRECT("'C'!$A$"&amp;MATCH($E1598,CL,0)+1)))</f>
        <v/>
      </c>
      <c r="T1598" s="232" t="str">
        <f ca="1">IF(B1598="","",IF(ISERROR(MATCH($J1598,SorP!$B$1:$B$6261,0)),"",INDIRECT("'SorP'!$A$"&amp;MATCH($S1598&amp;$J1598,SorP!C:C,0))))</f>
        <v/>
      </c>
      <c r="U1598" s="233"/>
      <c r="V1598" s="234" t="e">
        <f ca="1">IF(C1598="",NA(),MATCH($B1598&amp;$C1598,'Smelter Look-up'!$J:$J,0))</f>
        <v>#N/A</v>
      </c>
      <c r="X1598" s="191">
        <f ca="1" t="shared" si="127"/>
        <v>0</v>
      </c>
      <c r="AB1598" s="235" t="str">
        <f ca="1" t="shared" si="124"/>
        <v/>
      </c>
      <c r="AC1598" s="191" t="str">
        <f ca="1" t="shared" si="125"/>
        <v/>
      </c>
      <c r="AD1598" s="191" t="str">
        <f ca="1" t="shared" si="126"/>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8"/>
        <v/>
      </c>
      <c r="T1599" s="232" t="str">
        <f ca="1">IF(B1599="","",IF(ISERROR(MATCH($J1599,SorP!$B$1:$B$6261,0)),"",INDIRECT("'SorP'!$A$"&amp;MATCH($S1599&amp;$J1599,SorP!C:C,0))))</f>
        <v/>
      </c>
      <c r="U1599" s="233"/>
      <c r="V1599" s="234" t="e">
        <f ca="1">IF(C1599="",NA(),MATCH($B1599&amp;$C1599,'Smelter Look-up'!$J:$J,0))</f>
        <v>#N/A</v>
      </c>
      <c r="X1599" s="191">
        <f ca="1" t="shared" si="127"/>
        <v>0</v>
      </c>
      <c r="AB1599" s="235" t="str">
        <f ca="1" t="shared" si="124"/>
        <v/>
      </c>
      <c r="AC1599" s="191" t="str">
        <f ca="1" t="shared" si="125"/>
        <v/>
      </c>
      <c r="AD1599" s="191" t="str">
        <f ca="1" t="shared" si="126"/>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8"/>
        <v/>
      </c>
      <c r="T1600" s="232" t="str">
        <f ca="1">IF(B1600="","",IF(ISERROR(MATCH($J1600,SorP!$B$1:$B$6261,0)),"",INDIRECT("'SorP'!$A$"&amp;MATCH($S1600&amp;$J1600,SorP!C:C,0))))</f>
        <v/>
      </c>
      <c r="U1600" s="233"/>
      <c r="V1600" s="234" t="e">
        <f ca="1">IF(C1600="",NA(),MATCH($B1600&amp;$C1600,'Smelter Look-up'!$J:$J,0))</f>
        <v>#N/A</v>
      </c>
      <c r="X1600" s="191">
        <f ca="1" t="shared" si="127"/>
        <v>0</v>
      </c>
      <c r="AB1600" s="235" t="str">
        <f ca="1" t="shared" si="124"/>
        <v/>
      </c>
      <c r="AC1600" s="191" t="str">
        <f ca="1" t="shared" si="125"/>
        <v/>
      </c>
      <c r="AD1600" s="191" t="str">
        <f ca="1" t="shared" si="126"/>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8"/>
        <v/>
      </c>
      <c r="T1601" s="232" t="str">
        <f ca="1">IF(B1601="","",IF(ISERROR(MATCH($J1601,SorP!$B$1:$B$6261,0)),"",INDIRECT("'SorP'!$A$"&amp;MATCH($S1601&amp;$J1601,SorP!C:C,0))))</f>
        <v/>
      </c>
      <c r="U1601" s="233"/>
      <c r="V1601" s="234" t="e">
        <f ca="1">IF(C1601="",NA(),MATCH($B1601&amp;$C1601,'Smelter Look-up'!$J:$J,0))</f>
        <v>#N/A</v>
      </c>
      <c r="X1601" s="191">
        <f ca="1" t="shared" si="127"/>
        <v>0</v>
      </c>
      <c r="AB1601" s="235" t="str">
        <f ca="1" t="shared" si="124"/>
        <v/>
      </c>
      <c r="AC1601" s="191" t="str">
        <f ca="1" t="shared" si="125"/>
        <v/>
      </c>
      <c r="AD1601" s="191" t="str">
        <f ca="1" t="shared" si="126"/>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8"/>
        <v/>
      </c>
      <c r="T1602" s="232" t="str">
        <f ca="1">IF(B1602="","",IF(ISERROR(MATCH($J1602,SorP!$B$1:$B$6261,0)),"",INDIRECT("'SorP'!$A$"&amp;MATCH($S1602&amp;$J1602,SorP!C:C,0))))</f>
        <v/>
      </c>
      <c r="U1602" s="233"/>
      <c r="V1602" s="234" t="e">
        <f ca="1">IF(C1602="",NA(),MATCH($B1602&amp;$C1602,'Smelter Look-up'!$J:$J,0))</f>
        <v>#N/A</v>
      </c>
      <c r="X1602" s="191">
        <f ca="1" t="shared" si="127"/>
        <v>0</v>
      </c>
      <c r="AB1602" s="235" t="str">
        <f ca="1" t="shared" si="124"/>
        <v/>
      </c>
      <c r="AC1602" s="191" t="str">
        <f ca="1" t="shared" si="125"/>
        <v/>
      </c>
      <c r="AD1602" s="191" t="str">
        <f ca="1" t="shared" si="126"/>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8"/>
        <v/>
      </c>
      <c r="T1603" s="232" t="str">
        <f ca="1">IF(B1603="","",IF(ISERROR(MATCH($J1603,SorP!$B$1:$B$6261,0)),"",INDIRECT("'SorP'!$A$"&amp;MATCH($S1603&amp;$J1603,SorP!C:C,0))))</f>
        <v/>
      </c>
      <c r="U1603" s="233"/>
      <c r="V1603" s="234" t="e">
        <f ca="1">IF(C1603="",NA(),MATCH($B1603&amp;$C1603,'Smelter Look-up'!$J:$J,0))</f>
        <v>#N/A</v>
      </c>
      <c r="X1603" s="191">
        <f ca="1" t="shared" si="127"/>
        <v>0</v>
      </c>
      <c r="AB1603" s="235" t="str">
        <f ca="1" t="shared" si="124"/>
        <v/>
      </c>
      <c r="AC1603" s="191" t="str">
        <f ca="1" t="shared" si="125"/>
        <v/>
      </c>
      <c r="AD1603" s="191" t="str">
        <f ca="1" t="shared" si="126"/>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8"/>
        <v/>
      </c>
      <c r="T1604" s="232" t="str">
        <f ca="1">IF(B1604="","",IF(ISERROR(MATCH($J1604,SorP!$B$1:$B$6261,0)),"",INDIRECT("'SorP'!$A$"&amp;MATCH($S1604&amp;$J1604,SorP!C:C,0))))</f>
        <v/>
      </c>
      <c r="U1604" s="233"/>
      <c r="V1604" s="234" t="e">
        <f ca="1">IF(C1604="",NA(),MATCH($B1604&amp;$C1604,'Smelter Look-up'!$J:$J,0))</f>
        <v>#N/A</v>
      </c>
      <c r="X1604" s="191">
        <f ca="1" t="shared" si="127"/>
        <v>0</v>
      </c>
      <c r="AB1604" s="235" t="str">
        <f ca="1" t="shared" ref="AB1604:AB1667" si="129">IF(C1604="","",B1604)</f>
        <v/>
      </c>
      <c r="AC1604" s="191" t="str">
        <f ca="1" t="shared" ref="AC1604:AC1667" si="130">B1604</f>
        <v/>
      </c>
      <c r="AD1604" s="191" t="str">
        <f ca="1" t="shared" ref="AD1604:AD1667" si="131">IF(C1604="Smelter not listed",D1604,C1604)</f>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8"/>
        <v/>
      </c>
      <c r="T1605" s="232" t="str">
        <f ca="1">IF(B1605="","",IF(ISERROR(MATCH($J1605,SorP!$B$1:$B$6261,0)),"",INDIRECT("'SorP'!$A$"&amp;MATCH($S1605&amp;$J1605,SorP!C:C,0))))</f>
        <v/>
      </c>
      <c r="U1605" s="233"/>
      <c r="V1605" s="234" t="e">
        <f ca="1">IF(C1605="",NA(),MATCH($B1605&amp;$C1605,'Smelter Look-up'!$J:$J,0))</f>
        <v>#N/A</v>
      </c>
      <c r="X1605" s="191">
        <f ca="1" t="shared" si="127"/>
        <v>0</v>
      </c>
      <c r="AB1605" s="235" t="str">
        <f ca="1" t="shared" si="129"/>
        <v/>
      </c>
      <c r="AC1605" s="191" t="str">
        <f ca="1" t="shared" si="130"/>
        <v/>
      </c>
      <c r="AD1605" s="191" t="str">
        <f ca="1" t="shared" si="131"/>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8"/>
        <v/>
      </c>
      <c r="T1606" s="232" t="str">
        <f ca="1">IF(B1606="","",IF(ISERROR(MATCH($J1606,SorP!$B$1:$B$6261,0)),"",INDIRECT("'SorP'!$A$"&amp;MATCH($S1606&amp;$J1606,SorP!C:C,0))))</f>
        <v/>
      </c>
      <c r="U1606" s="233"/>
      <c r="V1606" s="234" t="e">
        <f ca="1">IF(C1606="",NA(),MATCH($B1606&amp;$C1606,'Smelter Look-up'!$J:$J,0))</f>
        <v>#N/A</v>
      </c>
      <c r="X1606" s="191">
        <f ca="1" t="shared" si="127"/>
        <v>0</v>
      </c>
      <c r="AB1606" s="235" t="str">
        <f ca="1" t="shared" si="129"/>
        <v/>
      </c>
      <c r="AC1606" s="191" t="str">
        <f ca="1" t="shared" si="130"/>
        <v/>
      </c>
      <c r="AD1606" s="191" t="str">
        <f ca="1" t="shared" si="131"/>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8"/>
        <v/>
      </c>
      <c r="T1607" s="232" t="str">
        <f ca="1">IF(B1607="","",IF(ISERROR(MATCH($J1607,SorP!$B$1:$B$6261,0)),"",INDIRECT("'SorP'!$A$"&amp;MATCH($S1607&amp;$J1607,SorP!C:C,0))))</f>
        <v/>
      </c>
      <c r="U1607" s="233"/>
      <c r="V1607" s="234" t="e">
        <f ca="1">IF(C1607="",NA(),MATCH($B1607&amp;$C1607,'Smelter Look-up'!$J:$J,0))</f>
        <v>#N/A</v>
      </c>
      <c r="X1607" s="191">
        <f ca="1" t="shared" si="127"/>
        <v>0</v>
      </c>
      <c r="AB1607" s="235" t="str">
        <f ca="1" t="shared" si="129"/>
        <v/>
      </c>
      <c r="AC1607" s="191" t="str">
        <f ca="1" t="shared" si="130"/>
        <v/>
      </c>
      <c r="AD1607" s="191" t="str">
        <f ca="1" t="shared" si="131"/>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8"/>
        <v/>
      </c>
      <c r="T1608" s="232" t="str">
        <f ca="1">IF(B1608="","",IF(ISERROR(MATCH($J1608,SorP!$B$1:$B$6261,0)),"",INDIRECT("'SorP'!$A$"&amp;MATCH($S1608&amp;$J1608,SorP!C:C,0))))</f>
        <v/>
      </c>
      <c r="U1608" s="233"/>
      <c r="V1608" s="234" t="e">
        <f ca="1">IF(C1608="",NA(),MATCH($B1608&amp;$C1608,'Smelter Look-up'!$J:$J,0))</f>
        <v>#N/A</v>
      </c>
      <c r="X1608" s="191">
        <f ca="1" t="shared" si="127"/>
        <v>0</v>
      </c>
      <c r="AB1608" s="235" t="str">
        <f ca="1" t="shared" si="129"/>
        <v/>
      </c>
      <c r="AC1608" s="191" t="str">
        <f ca="1" t="shared" si="130"/>
        <v/>
      </c>
      <c r="AD1608" s="191" t="str">
        <f ca="1" t="shared" si="131"/>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8"/>
        <v/>
      </c>
      <c r="T1609" s="232" t="str">
        <f ca="1">IF(B1609="","",IF(ISERROR(MATCH($J1609,SorP!$B$1:$B$6261,0)),"",INDIRECT("'SorP'!$A$"&amp;MATCH($S1609&amp;$J1609,SorP!C:C,0))))</f>
        <v/>
      </c>
      <c r="U1609" s="233"/>
      <c r="V1609" s="234" t="e">
        <f ca="1">IF(C1609="",NA(),MATCH($B1609&amp;$C1609,'Smelter Look-up'!$J:$J,0))</f>
        <v>#N/A</v>
      </c>
      <c r="X1609" s="191">
        <f ca="1" t="shared" si="127"/>
        <v>0</v>
      </c>
      <c r="AB1609" s="235" t="str">
        <f ca="1" t="shared" si="129"/>
        <v/>
      </c>
      <c r="AC1609" s="191" t="str">
        <f ca="1" t="shared" si="130"/>
        <v/>
      </c>
      <c r="AD1609" s="191" t="str">
        <f ca="1" t="shared" si="131"/>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8"/>
        <v/>
      </c>
      <c r="T1610" s="232" t="str">
        <f ca="1">IF(B1610="","",IF(ISERROR(MATCH($J1610,SorP!$B$1:$B$6261,0)),"",INDIRECT("'SorP'!$A$"&amp;MATCH($S1610&amp;$J1610,SorP!C:C,0))))</f>
        <v/>
      </c>
      <c r="U1610" s="233"/>
      <c r="V1610" s="234" t="e">
        <f ca="1">IF(C1610="",NA(),MATCH($B1610&amp;$C1610,'Smelter Look-up'!$J:$J,0))</f>
        <v>#N/A</v>
      </c>
      <c r="X1610" s="191">
        <f ca="1" t="shared" si="127"/>
        <v>0</v>
      </c>
      <c r="AB1610" s="235" t="str">
        <f ca="1" t="shared" si="129"/>
        <v/>
      </c>
      <c r="AC1610" s="191" t="str">
        <f ca="1" t="shared" si="130"/>
        <v/>
      </c>
      <c r="AD1610" s="191" t="str">
        <f ca="1" t="shared" si="131"/>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8"/>
        <v/>
      </c>
      <c r="T1611" s="232" t="str">
        <f ca="1">IF(B1611="","",IF(ISERROR(MATCH($J1611,SorP!$B$1:$B$6261,0)),"",INDIRECT("'SorP'!$A$"&amp;MATCH($S1611&amp;$J1611,SorP!C:C,0))))</f>
        <v/>
      </c>
      <c r="U1611" s="233"/>
      <c r="V1611" s="234" t="e">
        <f ca="1">IF(C1611="",NA(),MATCH($B1611&amp;$C1611,'Smelter Look-up'!$J:$J,0))</f>
        <v>#N/A</v>
      </c>
      <c r="X1611" s="191">
        <f ca="1" t="shared" si="127"/>
        <v>0</v>
      </c>
      <c r="AB1611" s="235" t="str">
        <f ca="1" t="shared" si="129"/>
        <v/>
      </c>
      <c r="AC1611" s="191" t="str">
        <f ca="1" t="shared" si="130"/>
        <v/>
      </c>
      <c r="AD1611" s="191" t="str">
        <f ca="1" t="shared" si="131"/>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8"/>
        <v/>
      </c>
      <c r="T1612" s="232" t="str">
        <f ca="1">IF(B1612="","",IF(ISERROR(MATCH($J1612,SorP!$B$1:$B$6261,0)),"",INDIRECT("'SorP'!$A$"&amp;MATCH($S1612&amp;$J1612,SorP!C:C,0))))</f>
        <v/>
      </c>
      <c r="U1612" s="233"/>
      <c r="V1612" s="234" t="e">
        <f ca="1">IF(C1612="",NA(),MATCH($B1612&amp;$C1612,'Smelter Look-up'!$J:$J,0))</f>
        <v>#N/A</v>
      </c>
      <c r="X1612" s="191">
        <f ca="1" t="shared" si="127"/>
        <v>0</v>
      </c>
      <c r="AB1612" s="235" t="str">
        <f ca="1" t="shared" si="129"/>
        <v/>
      </c>
      <c r="AC1612" s="191" t="str">
        <f ca="1" t="shared" si="130"/>
        <v/>
      </c>
      <c r="AD1612" s="191" t="str">
        <f ca="1" t="shared" si="131"/>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8"/>
        <v/>
      </c>
      <c r="T1613" s="232" t="str">
        <f ca="1">IF(B1613="","",IF(ISERROR(MATCH($J1613,SorP!$B$1:$B$6261,0)),"",INDIRECT("'SorP'!$A$"&amp;MATCH($S1613&amp;$J1613,SorP!C:C,0))))</f>
        <v/>
      </c>
      <c r="U1613" s="233"/>
      <c r="V1613" s="234" t="e">
        <f ca="1">IF(C1613="",NA(),MATCH($B1613&amp;$C1613,'Smelter Look-up'!$J:$J,0))</f>
        <v>#N/A</v>
      </c>
      <c r="X1613" s="191">
        <f ca="1" t="shared" si="127"/>
        <v>0</v>
      </c>
      <c r="AB1613" s="235" t="str">
        <f ca="1" t="shared" si="129"/>
        <v/>
      </c>
      <c r="AC1613" s="191" t="str">
        <f ca="1" t="shared" si="130"/>
        <v/>
      </c>
      <c r="AD1613" s="191" t="str">
        <f ca="1" t="shared" si="131"/>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8"/>
        <v/>
      </c>
      <c r="T1614" s="232" t="str">
        <f ca="1">IF(B1614="","",IF(ISERROR(MATCH($J1614,SorP!$B$1:$B$6261,0)),"",INDIRECT("'SorP'!$A$"&amp;MATCH($S1614&amp;$J1614,SorP!C:C,0))))</f>
        <v/>
      </c>
      <c r="U1614" s="233"/>
      <c r="V1614" s="234" t="e">
        <f ca="1">IF(C1614="",NA(),MATCH($B1614&amp;$C1614,'Smelter Look-up'!$J:$J,0))</f>
        <v>#N/A</v>
      </c>
      <c r="X1614" s="191">
        <f ca="1" t="shared" si="127"/>
        <v>0</v>
      </c>
      <c r="AB1614" s="235" t="str">
        <f ca="1" t="shared" si="129"/>
        <v/>
      </c>
      <c r="AC1614" s="191" t="str">
        <f ca="1" t="shared" si="130"/>
        <v/>
      </c>
      <c r="AD1614" s="191" t="str">
        <f ca="1" t="shared" si="131"/>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8"/>
        <v/>
      </c>
      <c r="T1615" s="232" t="str">
        <f ca="1">IF(B1615="","",IF(ISERROR(MATCH($J1615,SorP!$B$1:$B$6261,0)),"",INDIRECT("'SorP'!$A$"&amp;MATCH($S1615&amp;$J1615,SorP!C:C,0))))</f>
        <v/>
      </c>
      <c r="U1615" s="233"/>
      <c r="V1615" s="234" t="e">
        <f ca="1">IF(C1615="",NA(),MATCH($B1615&amp;$C1615,'Smelter Look-up'!$J:$J,0))</f>
        <v>#N/A</v>
      </c>
      <c r="X1615" s="191">
        <f ca="1" t="shared" si="127"/>
        <v>0</v>
      </c>
      <c r="AB1615" s="235" t="str">
        <f ca="1" t="shared" si="129"/>
        <v/>
      </c>
      <c r="AC1615" s="191" t="str">
        <f ca="1" t="shared" si="130"/>
        <v/>
      </c>
      <c r="AD1615" s="191" t="str">
        <f ca="1" t="shared" si="131"/>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8"/>
        <v/>
      </c>
      <c r="T1616" s="232" t="str">
        <f ca="1">IF(B1616="","",IF(ISERROR(MATCH($J1616,SorP!$B$1:$B$6261,0)),"",INDIRECT("'SorP'!$A$"&amp;MATCH($S1616&amp;$J1616,SorP!C:C,0))))</f>
        <v/>
      </c>
      <c r="U1616" s="233"/>
      <c r="V1616" s="234" t="e">
        <f ca="1">IF(C1616="",NA(),MATCH($B1616&amp;$C1616,'Smelter Look-up'!$J:$J,0))</f>
        <v>#N/A</v>
      </c>
      <c r="X1616" s="191">
        <f ca="1" t="shared" si="127"/>
        <v>0</v>
      </c>
      <c r="AB1616" s="235" t="str">
        <f ca="1" t="shared" si="129"/>
        <v/>
      </c>
      <c r="AC1616" s="191" t="str">
        <f ca="1" t="shared" si="130"/>
        <v/>
      </c>
      <c r="AD1616" s="191" t="str">
        <f ca="1" t="shared" si="131"/>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8"/>
        <v/>
      </c>
      <c r="T1617" s="232" t="str">
        <f ca="1">IF(B1617="","",IF(ISERROR(MATCH($J1617,SorP!$B$1:$B$6261,0)),"",INDIRECT("'SorP'!$A$"&amp;MATCH($S1617&amp;$J1617,SorP!C:C,0))))</f>
        <v/>
      </c>
      <c r="U1617" s="233"/>
      <c r="V1617" s="234" t="e">
        <f ca="1">IF(C1617="",NA(),MATCH($B1617&amp;$C1617,'Smelter Look-up'!$J:$J,0))</f>
        <v>#N/A</v>
      </c>
      <c r="X1617" s="191">
        <f ca="1" t="shared" si="127"/>
        <v>0</v>
      </c>
      <c r="AB1617" s="235" t="str">
        <f ca="1" t="shared" si="129"/>
        <v/>
      </c>
      <c r="AC1617" s="191" t="str">
        <f ca="1" t="shared" si="130"/>
        <v/>
      </c>
      <c r="AD1617" s="191" t="str">
        <f ca="1" t="shared" si="131"/>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8"/>
        <v/>
      </c>
      <c r="T1618" s="232" t="str">
        <f ca="1">IF(B1618="","",IF(ISERROR(MATCH($J1618,SorP!$B$1:$B$6261,0)),"",INDIRECT("'SorP'!$A$"&amp;MATCH($S1618&amp;$J1618,SorP!C:C,0))))</f>
        <v/>
      </c>
      <c r="U1618" s="233"/>
      <c r="V1618" s="234" t="e">
        <f ca="1">IF(C1618="",NA(),MATCH($B1618&amp;$C1618,'Smelter Look-up'!$J:$J,0))</f>
        <v>#N/A</v>
      </c>
      <c r="X1618" s="191">
        <f ca="1" t="shared" si="127"/>
        <v>0</v>
      </c>
      <c r="AB1618" s="235" t="str">
        <f ca="1" t="shared" si="129"/>
        <v/>
      </c>
      <c r="AC1618" s="191" t="str">
        <f ca="1" t="shared" si="130"/>
        <v/>
      </c>
      <c r="AD1618" s="191" t="str">
        <f ca="1" t="shared" si="131"/>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8"/>
        <v/>
      </c>
      <c r="T1619" s="232" t="str">
        <f ca="1">IF(B1619="","",IF(ISERROR(MATCH($J1619,SorP!$B$1:$B$6261,0)),"",INDIRECT("'SorP'!$A$"&amp;MATCH($S1619&amp;$J1619,SorP!C:C,0))))</f>
        <v/>
      </c>
      <c r="U1619" s="233"/>
      <c r="V1619" s="234" t="e">
        <f ca="1">IF(C1619="",NA(),MATCH($B1619&amp;$C1619,'Smelter Look-up'!$J:$J,0))</f>
        <v>#N/A</v>
      </c>
      <c r="X1619" s="191">
        <f ca="1" t="shared" si="127"/>
        <v>0</v>
      </c>
      <c r="AB1619" s="235" t="str">
        <f ca="1" t="shared" si="129"/>
        <v/>
      </c>
      <c r="AC1619" s="191" t="str">
        <f ca="1" t="shared" si="130"/>
        <v/>
      </c>
      <c r="AD1619" s="191" t="str">
        <f ca="1" t="shared" si="131"/>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8"/>
        <v/>
      </c>
      <c r="T1620" s="232" t="str">
        <f ca="1">IF(B1620="","",IF(ISERROR(MATCH($J1620,SorP!$B$1:$B$6261,0)),"",INDIRECT("'SorP'!$A$"&amp;MATCH($S1620&amp;$J1620,SorP!C:C,0))))</f>
        <v/>
      </c>
      <c r="U1620" s="233"/>
      <c r="V1620" s="234" t="e">
        <f ca="1">IF(C1620="",NA(),MATCH($B1620&amp;$C1620,'Smelter Look-up'!$J:$J,0))</f>
        <v>#N/A</v>
      </c>
      <c r="X1620" s="191">
        <f ca="1" t="shared" si="127"/>
        <v>0</v>
      </c>
      <c r="AB1620" s="235" t="str">
        <f ca="1" t="shared" si="129"/>
        <v/>
      </c>
      <c r="AC1620" s="191" t="str">
        <f ca="1" t="shared" si="130"/>
        <v/>
      </c>
      <c r="AD1620" s="191" t="str">
        <f ca="1" t="shared" si="131"/>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8"/>
        <v/>
      </c>
      <c r="T1621" s="232" t="str">
        <f ca="1">IF(B1621="","",IF(ISERROR(MATCH($J1621,SorP!$B$1:$B$6261,0)),"",INDIRECT("'SorP'!$A$"&amp;MATCH($S1621&amp;$J1621,SorP!C:C,0))))</f>
        <v/>
      </c>
      <c r="U1621" s="233"/>
      <c r="V1621" s="234" t="e">
        <f ca="1">IF(C1621="",NA(),MATCH($B1621&amp;$C1621,'Smelter Look-up'!$J:$J,0))</f>
        <v>#N/A</v>
      </c>
      <c r="X1621" s="191">
        <f ca="1" t="shared" si="127"/>
        <v>0</v>
      </c>
      <c r="AB1621" s="235" t="str">
        <f ca="1" t="shared" si="129"/>
        <v/>
      </c>
      <c r="AC1621" s="191" t="str">
        <f ca="1" t="shared" si="130"/>
        <v/>
      </c>
      <c r="AD1621" s="191" t="str">
        <f ca="1" t="shared" si="131"/>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8"/>
        <v/>
      </c>
      <c r="T1622" s="232" t="str">
        <f ca="1">IF(B1622="","",IF(ISERROR(MATCH($J1622,SorP!$B$1:$B$6261,0)),"",INDIRECT("'SorP'!$A$"&amp;MATCH($S1622&amp;$J1622,SorP!C:C,0))))</f>
        <v/>
      </c>
      <c r="U1622" s="233"/>
      <c r="V1622" s="234" t="e">
        <f ca="1">IF(C1622="",NA(),MATCH($B1622&amp;$C1622,'Smelter Look-up'!$J:$J,0))</f>
        <v>#N/A</v>
      </c>
      <c r="X1622" s="191">
        <f ca="1" t="shared" si="127"/>
        <v>0</v>
      </c>
      <c r="AB1622" s="235" t="str">
        <f ca="1" t="shared" si="129"/>
        <v/>
      </c>
      <c r="AC1622" s="191" t="str">
        <f ca="1" t="shared" si="130"/>
        <v/>
      </c>
      <c r="AD1622" s="191" t="str">
        <f ca="1" t="shared" si="131"/>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8"/>
        <v/>
      </c>
      <c r="T1623" s="232" t="str">
        <f ca="1">IF(B1623="","",IF(ISERROR(MATCH($J1623,SorP!$B$1:$B$6261,0)),"",INDIRECT("'SorP'!$A$"&amp;MATCH($S1623&amp;$J1623,SorP!C:C,0))))</f>
        <v/>
      </c>
      <c r="U1623" s="233"/>
      <c r="V1623" s="234" t="e">
        <f ca="1">IF(C1623="",NA(),MATCH($B1623&amp;$C1623,'Smelter Look-up'!$J:$J,0))</f>
        <v>#N/A</v>
      </c>
      <c r="X1623" s="191">
        <f ca="1" t="shared" si="127"/>
        <v>0</v>
      </c>
      <c r="AB1623" s="235" t="str">
        <f ca="1" t="shared" si="129"/>
        <v/>
      </c>
      <c r="AC1623" s="191" t="str">
        <f ca="1" t="shared" si="130"/>
        <v/>
      </c>
      <c r="AD1623" s="191" t="str">
        <f ca="1" t="shared" si="131"/>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8"/>
        <v/>
      </c>
      <c r="T1624" s="232" t="str">
        <f ca="1">IF(B1624="","",IF(ISERROR(MATCH($J1624,SorP!$B$1:$B$6261,0)),"",INDIRECT("'SorP'!$A$"&amp;MATCH($S1624&amp;$J1624,SorP!C:C,0))))</f>
        <v/>
      </c>
      <c r="U1624" s="233"/>
      <c r="V1624" s="234" t="e">
        <f ca="1">IF(C1624="",NA(),MATCH($B1624&amp;$C1624,'Smelter Look-up'!$J:$J,0))</f>
        <v>#N/A</v>
      </c>
      <c r="X1624" s="191">
        <f ca="1" t="shared" si="127"/>
        <v>0</v>
      </c>
      <c r="AB1624" s="235" t="str">
        <f ca="1" t="shared" si="129"/>
        <v/>
      </c>
      <c r="AC1624" s="191" t="str">
        <f ca="1" t="shared" si="130"/>
        <v/>
      </c>
      <c r="AD1624" s="191" t="str">
        <f ca="1" t="shared" si="131"/>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8"/>
        <v/>
      </c>
      <c r="T1625" s="232" t="str">
        <f ca="1">IF(B1625="","",IF(ISERROR(MATCH($J1625,SorP!$B$1:$B$6261,0)),"",INDIRECT("'SorP'!$A$"&amp;MATCH($S1625&amp;$J1625,SorP!C:C,0))))</f>
        <v/>
      </c>
      <c r="U1625" s="233"/>
      <c r="V1625" s="234" t="e">
        <f ca="1">IF(C1625="",NA(),MATCH($B1625&amp;$C1625,'Smelter Look-up'!$J:$J,0))</f>
        <v>#N/A</v>
      </c>
      <c r="X1625" s="191">
        <f ca="1" t="shared" si="127"/>
        <v>0</v>
      </c>
      <c r="AB1625" s="235" t="str">
        <f ca="1" t="shared" si="129"/>
        <v/>
      </c>
      <c r="AC1625" s="191" t="str">
        <f ca="1" t="shared" si="130"/>
        <v/>
      </c>
      <c r="AD1625" s="191" t="str">
        <f ca="1" t="shared" si="131"/>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8"/>
        <v/>
      </c>
      <c r="T1626" s="232" t="str">
        <f ca="1">IF(B1626="","",IF(ISERROR(MATCH($J1626,SorP!$B$1:$B$6261,0)),"",INDIRECT("'SorP'!$A$"&amp;MATCH($S1626&amp;$J1626,SorP!C:C,0))))</f>
        <v/>
      </c>
      <c r="U1626" s="233"/>
      <c r="V1626" s="234" t="e">
        <f ca="1">IF(C1626="",NA(),MATCH($B1626&amp;$C1626,'Smelter Look-up'!$J:$J,0))</f>
        <v>#N/A</v>
      </c>
      <c r="X1626" s="191">
        <f ca="1" t="shared" si="127"/>
        <v>0</v>
      </c>
      <c r="AB1626" s="235" t="str">
        <f ca="1" t="shared" si="129"/>
        <v/>
      </c>
      <c r="AC1626" s="191" t="str">
        <f ca="1" t="shared" si="130"/>
        <v/>
      </c>
      <c r="AD1626" s="191" t="str">
        <f ca="1" t="shared" si="131"/>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8"/>
        <v/>
      </c>
      <c r="T1627" s="232" t="str">
        <f ca="1">IF(B1627="","",IF(ISERROR(MATCH($J1627,SorP!$B$1:$B$6261,0)),"",INDIRECT("'SorP'!$A$"&amp;MATCH($S1627&amp;$J1627,SorP!C:C,0))))</f>
        <v/>
      </c>
      <c r="U1627" s="233"/>
      <c r="V1627" s="234" t="e">
        <f ca="1">IF(C1627="",NA(),MATCH($B1627&amp;$C1627,'Smelter Look-up'!$J:$J,0))</f>
        <v>#N/A</v>
      </c>
      <c r="X1627" s="191">
        <f ca="1" t="shared" si="127"/>
        <v>0</v>
      </c>
      <c r="AB1627" s="235" t="str">
        <f ca="1" t="shared" si="129"/>
        <v/>
      </c>
      <c r="AC1627" s="191" t="str">
        <f ca="1" t="shared" si="130"/>
        <v/>
      </c>
      <c r="AD1627" s="191" t="str">
        <f ca="1" t="shared" si="131"/>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8"/>
        <v/>
      </c>
      <c r="T1628" s="232" t="str">
        <f ca="1">IF(B1628="","",IF(ISERROR(MATCH($J1628,SorP!$B$1:$B$6261,0)),"",INDIRECT("'SorP'!$A$"&amp;MATCH($S1628&amp;$J1628,SorP!C:C,0))))</f>
        <v/>
      </c>
      <c r="U1628" s="233"/>
      <c r="V1628" s="234" t="e">
        <f ca="1">IF(C1628="",NA(),MATCH($B1628&amp;$C1628,'Smelter Look-up'!$J:$J,0))</f>
        <v>#N/A</v>
      </c>
      <c r="X1628" s="191">
        <f ca="1" t="shared" si="127"/>
        <v>0</v>
      </c>
      <c r="AB1628" s="235" t="str">
        <f ca="1" t="shared" si="129"/>
        <v/>
      </c>
      <c r="AC1628" s="191" t="str">
        <f ca="1" t="shared" si="130"/>
        <v/>
      </c>
      <c r="AD1628" s="191" t="str">
        <f ca="1" t="shared" si="131"/>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8"/>
        <v/>
      </c>
      <c r="T1629" s="232" t="str">
        <f ca="1">IF(B1629="","",IF(ISERROR(MATCH($J1629,SorP!$B$1:$B$6261,0)),"",INDIRECT("'SorP'!$A$"&amp;MATCH($S1629&amp;$J1629,SorP!C:C,0))))</f>
        <v/>
      </c>
      <c r="U1629" s="233"/>
      <c r="V1629" s="234" t="e">
        <f ca="1">IF(C1629="",NA(),MATCH($B1629&amp;$C1629,'Smelter Look-up'!$J:$J,0))</f>
        <v>#N/A</v>
      </c>
      <c r="X1629" s="191">
        <f ca="1" t="shared" si="127"/>
        <v>0</v>
      </c>
      <c r="AB1629" s="235" t="str">
        <f ca="1" t="shared" si="129"/>
        <v/>
      </c>
      <c r="AC1629" s="191" t="str">
        <f ca="1" t="shared" si="130"/>
        <v/>
      </c>
      <c r="AD1629" s="191" t="str">
        <f ca="1" t="shared" si="131"/>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8"/>
        <v/>
      </c>
      <c r="T1630" s="232" t="str">
        <f ca="1">IF(B1630="","",IF(ISERROR(MATCH($J1630,SorP!$B$1:$B$6261,0)),"",INDIRECT("'SorP'!$A$"&amp;MATCH($S1630&amp;$J1630,SorP!C:C,0))))</f>
        <v/>
      </c>
      <c r="U1630" s="233"/>
      <c r="V1630" s="234" t="e">
        <f ca="1">IF(C1630="",NA(),MATCH($B1630&amp;$C1630,'Smelter Look-up'!$J:$J,0))</f>
        <v>#N/A</v>
      </c>
      <c r="X1630" s="191">
        <f ca="1" t="shared" si="127"/>
        <v>0</v>
      </c>
      <c r="AB1630" s="235" t="str">
        <f ca="1" t="shared" si="129"/>
        <v/>
      </c>
      <c r="AC1630" s="191" t="str">
        <f ca="1" t="shared" si="130"/>
        <v/>
      </c>
      <c r="AD1630" s="191" t="str">
        <f ca="1" t="shared" si="131"/>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8"/>
        <v/>
      </c>
      <c r="T1631" s="232" t="str">
        <f ca="1">IF(B1631="","",IF(ISERROR(MATCH($J1631,SorP!$B$1:$B$6261,0)),"",INDIRECT("'SorP'!$A$"&amp;MATCH($S1631&amp;$J1631,SorP!C:C,0))))</f>
        <v/>
      </c>
      <c r="U1631" s="233"/>
      <c r="V1631" s="234" t="e">
        <f ca="1">IF(C1631="",NA(),MATCH($B1631&amp;$C1631,'Smelter Look-up'!$J:$J,0))</f>
        <v>#N/A</v>
      </c>
      <c r="X1631" s="191">
        <f ca="1" t="shared" si="127"/>
        <v>0</v>
      </c>
      <c r="AB1631" s="235" t="str">
        <f ca="1" t="shared" si="129"/>
        <v/>
      </c>
      <c r="AC1631" s="191" t="str">
        <f ca="1" t="shared" si="130"/>
        <v/>
      </c>
      <c r="AD1631" s="191" t="str">
        <f ca="1" t="shared" si="131"/>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8"/>
        <v/>
      </c>
      <c r="T1632" s="232" t="str">
        <f ca="1">IF(B1632="","",IF(ISERROR(MATCH($J1632,SorP!$B$1:$B$6261,0)),"",INDIRECT("'SorP'!$A$"&amp;MATCH($S1632&amp;$J1632,SorP!C:C,0))))</f>
        <v/>
      </c>
      <c r="U1632" s="233"/>
      <c r="V1632" s="234" t="e">
        <f ca="1">IF(C1632="",NA(),MATCH($B1632&amp;$C1632,'Smelter Look-up'!$J:$J,0))</f>
        <v>#N/A</v>
      </c>
      <c r="X1632" s="191">
        <f ca="1" t="shared" si="127"/>
        <v>0</v>
      </c>
      <c r="AB1632" s="235" t="str">
        <f ca="1" t="shared" si="129"/>
        <v/>
      </c>
      <c r="AC1632" s="191" t="str">
        <f ca="1" t="shared" si="130"/>
        <v/>
      </c>
      <c r="AD1632" s="191" t="str">
        <f ca="1" t="shared" si="131"/>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8"/>
        <v/>
      </c>
      <c r="T1633" s="232" t="str">
        <f ca="1">IF(B1633="","",IF(ISERROR(MATCH($J1633,SorP!$B$1:$B$6261,0)),"",INDIRECT("'SorP'!$A$"&amp;MATCH($S1633&amp;$J1633,SorP!C:C,0))))</f>
        <v/>
      </c>
      <c r="U1633" s="233"/>
      <c r="V1633" s="234" t="e">
        <f ca="1">IF(C1633="",NA(),MATCH($B1633&amp;$C1633,'Smelter Look-up'!$J:$J,0))</f>
        <v>#N/A</v>
      </c>
      <c r="X1633" s="191">
        <f ca="1" t="shared" si="127"/>
        <v>0</v>
      </c>
      <c r="AB1633" s="235" t="str">
        <f ca="1" t="shared" si="129"/>
        <v/>
      </c>
      <c r="AC1633" s="191" t="str">
        <f ca="1" t="shared" si="130"/>
        <v/>
      </c>
      <c r="AD1633" s="191" t="str">
        <f ca="1" t="shared" si="131"/>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8"/>
        <v/>
      </c>
      <c r="T1634" s="232" t="str">
        <f ca="1">IF(B1634="","",IF(ISERROR(MATCH($J1634,SorP!$B$1:$B$6261,0)),"",INDIRECT("'SorP'!$A$"&amp;MATCH($S1634&amp;$J1634,SorP!C:C,0))))</f>
        <v/>
      </c>
      <c r="U1634" s="233"/>
      <c r="V1634" s="234" t="e">
        <f ca="1">IF(C1634="",NA(),MATCH($B1634&amp;$C1634,'Smelter Look-up'!$J:$J,0))</f>
        <v>#N/A</v>
      </c>
      <c r="X1634" s="191">
        <f ca="1" t="shared" si="127"/>
        <v>0</v>
      </c>
      <c r="AB1634" s="235" t="str">
        <f ca="1" t="shared" si="129"/>
        <v/>
      </c>
      <c r="AC1634" s="191" t="str">
        <f ca="1" t="shared" si="130"/>
        <v/>
      </c>
      <c r="AD1634" s="191" t="str">
        <f ca="1" t="shared" si="131"/>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8"/>
        <v/>
      </c>
      <c r="T1635" s="232" t="str">
        <f ca="1">IF(B1635="","",IF(ISERROR(MATCH($J1635,SorP!$B$1:$B$6261,0)),"",INDIRECT("'SorP'!$A$"&amp;MATCH($S1635&amp;$J1635,SorP!C:C,0))))</f>
        <v/>
      </c>
      <c r="U1635" s="233"/>
      <c r="V1635" s="234" t="e">
        <f ca="1">IF(C1635="",NA(),MATCH($B1635&amp;$C1635,'Smelter Look-up'!$J:$J,0))</f>
        <v>#N/A</v>
      </c>
      <c r="X1635" s="191">
        <f ca="1" t="shared" si="127"/>
        <v>0</v>
      </c>
      <c r="AB1635" s="235" t="str">
        <f ca="1" t="shared" si="129"/>
        <v/>
      </c>
      <c r="AC1635" s="191" t="str">
        <f ca="1" t="shared" si="130"/>
        <v/>
      </c>
      <c r="AD1635" s="191" t="str">
        <f ca="1" t="shared" si="131"/>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8"/>
        <v/>
      </c>
      <c r="T1636" s="232" t="str">
        <f ca="1">IF(B1636="","",IF(ISERROR(MATCH($J1636,SorP!$B$1:$B$6261,0)),"",INDIRECT("'SorP'!$A$"&amp;MATCH($S1636&amp;$J1636,SorP!C:C,0))))</f>
        <v/>
      </c>
      <c r="U1636" s="233"/>
      <c r="V1636" s="234" t="e">
        <f ca="1">IF(C1636="",NA(),MATCH($B1636&amp;$C1636,'Smelter Look-up'!$J:$J,0))</f>
        <v>#N/A</v>
      </c>
      <c r="X1636" s="191">
        <f ca="1" t="shared" si="127"/>
        <v>0</v>
      </c>
      <c r="AB1636" s="235" t="str">
        <f ca="1" t="shared" si="129"/>
        <v/>
      </c>
      <c r="AC1636" s="191" t="str">
        <f ca="1" t="shared" si="130"/>
        <v/>
      </c>
      <c r="AD1636" s="191" t="str">
        <f ca="1" t="shared" si="131"/>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8"/>
        <v/>
      </c>
      <c r="T1637" s="232" t="str">
        <f ca="1">IF(B1637="","",IF(ISERROR(MATCH($J1637,SorP!$B$1:$B$6261,0)),"",INDIRECT("'SorP'!$A$"&amp;MATCH($S1637&amp;$J1637,SorP!C:C,0))))</f>
        <v/>
      </c>
      <c r="U1637" s="233"/>
      <c r="V1637" s="234" t="e">
        <f ca="1">IF(C1637="",NA(),MATCH($B1637&amp;$C1637,'Smelter Look-up'!$J:$J,0))</f>
        <v>#N/A</v>
      </c>
      <c r="X1637" s="191">
        <f ca="1" t="shared" si="127"/>
        <v>0</v>
      </c>
      <c r="AB1637" s="235" t="str">
        <f ca="1" t="shared" si="129"/>
        <v/>
      </c>
      <c r="AC1637" s="191" t="str">
        <f ca="1" t="shared" si="130"/>
        <v/>
      </c>
      <c r="AD1637" s="191" t="str">
        <f ca="1" t="shared" si="131"/>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8"/>
        <v/>
      </c>
      <c r="T1638" s="232" t="str">
        <f ca="1">IF(B1638="","",IF(ISERROR(MATCH($J1638,SorP!$B$1:$B$6261,0)),"",INDIRECT("'SorP'!$A$"&amp;MATCH($S1638&amp;$J1638,SorP!C:C,0))))</f>
        <v/>
      </c>
      <c r="U1638" s="233"/>
      <c r="V1638" s="234" t="e">
        <f ca="1">IF(C1638="",NA(),MATCH($B1638&amp;$C1638,'Smelter Look-up'!$J:$J,0))</f>
        <v>#N/A</v>
      </c>
      <c r="X1638" s="191">
        <f ca="1" t="shared" si="127"/>
        <v>0</v>
      </c>
      <c r="AB1638" s="235" t="str">
        <f ca="1" t="shared" si="129"/>
        <v/>
      </c>
      <c r="AC1638" s="191" t="str">
        <f ca="1" t="shared" si="130"/>
        <v/>
      </c>
      <c r="AD1638" s="191" t="str">
        <f ca="1" t="shared" si="131"/>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8"/>
        <v/>
      </c>
      <c r="T1639" s="232" t="str">
        <f ca="1">IF(B1639="","",IF(ISERROR(MATCH($J1639,SorP!$B$1:$B$6261,0)),"",INDIRECT("'SorP'!$A$"&amp;MATCH($S1639&amp;$J1639,SorP!C:C,0))))</f>
        <v/>
      </c>
      <c r="U1639" s="233"/>
      <c r="V1639" s="234" t="e">
        <f ca="1">IF(C1639="",NA(),MATCH($B1639&amp;$C1639,'Smelter Look-up'!$J:$J,0))</f>
        <v>#N/A</v>
      </c>
      <c r="X1639" s="191">
        <f ca="1" t="shared" si="127"/>
        <v>0</v>
      </c>
      <c r="AB1639" s="235" t="str">
        <f ca="1" t="shared" si="129"/>
        <v/>
      </c>
      <c r="AC1639" s="191" t="str">
        <f ca="1" t="shared" si="130"/>
        <v/>
      </c>
      <c r="AD1639" s="191" t="str">
        <f ca="1" t="shared" si="131"/>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8"/>
        <v/>
      </c>
      <c r="T1640" s="232" t="str">
        <f ca="1">IF(B1640="","",IF(ISERROR(MATCH($J1640,SorP!$B$1:$B$6261,0)),"",INDIRECT("'SorP'!$A$"&amp;MATCH($S1640&amp;$J1640,SorP!C:C,0))))</f>
        <v/>
      </c>
      <c r="U1640" s="233"/>
      <c r="V1640" s="234" t="e">
        <f ca="1">IF(C1640="",NA(),MATCH($B1640&amp;$C1640,'Smelter Look-up'!$J:$J,0))</f>
        <v>#N/A</v>
      </c>
      <c r="X1640" s="191">
        <f ca="1" t="shared" si="127"/>
        <v>0</v>
      </c>
      <c r="AB1640" s="235" t="str">
        <f ca="1" t="shared" si="129"/>
        <v/>
      </c>
      <c r="AC1640" s="191" t="str">
        <f ca="1" t="shared" si="130"/>
        <v/>
      </c>
      <c r="AD1640" s="191" t="str">
        <f ca="1" t="shared" si="131"/>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8"/>
        <v/>
      </c>
      <c r="T1641" s="232" t="str">
        <f ca="1">IF(B1641="","",IF(ISERROR(MATCH($J1641,SorP!$B$1:$B$6261,0)),"",INDIRECT("'SorP'!$A$"&amp;MATCH($S1641&amp;$J1641,SorP!C:C,0))))</f>
        <v/>
      </c>
      <c r="U1641" s="233"/>
      <c r="V1641" s="234" t="e">
        <f ca="1">IF(C1641="",NA(),MATCH($B1641&amp;$C1641,'Smelter Look-up'!$J:$J,0))</f>
        <v>#N/A</v>
      </c>
      <c r="X1641" s="191">
        <f ca="1" t="shared" si="127"/>
        <v>0</v>
      </c>
      <c r="AB1641" s="235" t="str">
        <f ca="1" t="shared" si="129"/>
        <v/>
      </c>
      <c r="AC1641" s="191" t="str">
        <f ca="1" t="shared" si="130"/>
        <v/>
      </c>
      <c r="AD1641" s="191" t="str">
        <f ca="1" t="shared" si="131"/>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8"/>
        <v/>
      </c>
      <c r="T1642" s="232" t="str">
        <f ca="1">IF(B1642="","",IF(ISERROR(MATCH($J1642,SorP!$B$1:$B$6261,0)),"",INDIRECT("'SorP'!$A$"&amp;MATCH($S1642&amp;$J1642,SorP!C:C,0))))</f>
        <v/>
      </c>
      <c r="U1642" s="233"/>
      <c r="V1642" s="234" t="e">
        <f ca="1">IF(C1642="",NA(),MATCH($B1642&amp;$C1642,'Smelter Look-up'!$J:$J,0))</f>
        <v>#N/A</v>
      </c>
      <c r="X1642" s="191">
        <f ca="1" t="shared" si="127"/>
        <v>0</v>
      </c>
      <c r="AB1642" s="235" t="str">
        <f ca="1" t="shared" si="129"/>
        <v/>
      </c>
      <c r="AC1642" s="191" t="str">
        <f ca="1" t="shared" si="130"/>
        <v/>
      </c>
      <c r="AD1642" s="191" t="str">
        <f ca="1" t="shared" si="131"/>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8"/>
        <v/>
      </c>
      <c r="T1643" s="232" t="str">
        <f ca="1">IF(B1643="","",IF(ISERROR(MATCH($J1643,SorP!$B$1:$B$6261,0)),"",INDIRECT("'SorP'!$A$"&amp;MATCH($S1643&amp;$J1643,SorP!C:C,0))))</f>
        <v/>
      </c>
      <c r="U1643" s="233"/>
      <c r="V1643" s="234" t="e">
        <f ca="1">IF(C1643="",NA(),MATCH($B1643&amp;$C1643,'Smelter Look-up'!$J:$J,0))</f>
        <v>#N/A</v>
      </c>
      <c r="X1643" s="191">
        <f ca="1" t="shared" si="127"/>
        <v>0</v>
      </c>
      <c r="AB1643" s="235" t="str">
        <f ca="1" t="shared" si="129"/>
        <v/>
      </c>
      <c r="AC1643" s="191" t="str">
        <f ca="1" t="shared" si="130"/>
        <v/>
      </c>
      <c r="AD1643" s="191" t="str">
        <f ca="1" t="shared" si="131"/>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8"/>
        <v/>
      </c>
      <c r="T1644" s="232" t="str">
        <f ca="1">IF(B1644="","",IF(ISERROR(MATCH($J1644,SorP!$B$1:$B$6261,0)),"",INDIRECT("'SorP'!$A$"&amp;MATCH($S1644&amp;$J1644,SorP!C:C,0))))</f>
        <v/>
      </c>
      <c r="U1644" s="233"/>
      <c r="V1644" s="234" t="e">
        <f ca="1">IF(C1644="",NA(),MATCH($B1644&amp;$C1644,'Smelter Look-up'!$J:$J,0))</f>
        <v>#N/A</v>
      </c>
      <c r="X1644" s="191">
        <f ca="1" t="shared" si="127"/>
        <v>0</v>
      </c>
      <c r="AB1644" s="235" t="str">
        <f ca="1" t="shared" si="129"/>
        <v/>
      </c>
      <c r="AC1644" s="191" t="str">
        <f ca="1" t="shared" si="130"/>
        <v/>
      </c>
      <c r="AD1644" s="191" t="str">
        <f ca="1" t="shared" si="131"/>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8"/>
        <v/>
      </c>
      <c r="T1645" s="232" t="str">
        <f ca="1">IF(B1645="","",IF(ISERROR(MATCH($J1645,SorP!$B$1:$B$6261,0)),"",INDIRECT("'SorP'!$A$"&amp;MATCH($S1645&amp;$J1645,SorP!C:C,0))))</f>
        <v/>
      </c>
      <c r="U1645" s="233"/>
      <c r="V1645" s="234" t="e">
        <f ca="1">IF(C1645="",NA(),MATCH($B1645&amp;$C1645,'Smelter Look-up'!$J:$J,0))</f>
        <v>#N/A</v>
      </c>
      <c r="X1645" s="191">
        <f ca="1" t="shared" si="127"/>
        <v>0</v>
      </c>
      <c r="AB1645" s="235" t="str">
        <f ca="1" t="shared" si="129"/>
        <v/>
      </c>
      <c r="AC1645" s="191" t="str">
        <f ca="1" t="shared" si="130"/>
        <v/>
      </c>
      <c r="AD1645" s="191" t="str">
        <f ca="1" t="shared" si="131"/>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8"/>
        <v/>
      </c>
      <c r="T1646" s="232" t="str">
        <f ca="1">IF(B1646="","",IF(ISERROR(MATCH($J1646,SorP!$B$1:$B$6261,0)),"",INDIRECT("'SorP'!$A$"&amp;MATCH($S1646&amp;$J1646,SorP!C:C,0))))</f>
        <v/>
      </c>
      <c r="U1646" s="233"/>
      <c r="V1646" s="234" t="e">
        <f ca="1">IF(C1646="",NA(),MATCH($B1646&amp;$C1646,'Smelter Look-up'!$J:$J,0))</f>
        <v>#N/A</v>
      </c>
      <c r="X1646" s="191">
        <f ca="1" t="shared" si="127"/>
        <v>0</v>
      </c>
      <c r="AB1646" s="235" t="str">
        <f ca="1" t="shared" si="129"/>
        <v/>
      </c>
      <c r="AC1646" s="191" t="str">
        <f ca="1" t="shared" si="130"/>
        <v/>
      </c>
      <c r="AD1646" s="191" t="str">
        <f ca="1" t="shared" si="131"/>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8"/>
        <v/>
      </c>
      <c r="T1647" s="232" t="str">
        <f ca="1">IF(B1647="","",IF(ISERROR(MATCH($J1647,SorP!$B$1:$B$6261,0)),"",INDIRECT("'SorP'!$A$"&amp;MATCH($S1647&amp;$J1647,SorP!C:C,0))))</f>
        <v/>
      </c>
      <c r="U1647" s="233"/>
      <c r="V1647" s="234" t="e">
        <f ca="1">IF(C1647="",NA(),MATCH($B1647&amp;$C1647,'Smelter Look-up'!$J:$J,0))</f>
        <v>#N/A</v>
      </c>
      <c r="X1647" s="191">
        <f ca="1" t="shared" si="127"/>
        <v>0</v>
      </c>
      <c r="AB1647" s="235" t="str">
        <f ca="1" t="shared" si="129"/>
        <v/>
      </c>
      <c r="AC1647" s="191" t="str">
        <f ca="1" t="shared" si="130"/>
        <v/>
      </c>
      <c r="AD1647" s="191" t="str">
        <f ca="1" t="shared" si="131"/>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8"/>
        <v/>
      </c>
      <c r="T1648" s="232" t="str">
        <f ca="1">IF(B1648="","",IF(ISERROR(MATCH($J1648,SorP!$B$1:$B$6261,0)),"",INDIRECT("'SorP'!$A$"&amp;MATCH($S1648&amp;$J1648,SorP!C:C,0))))</f>
        <v/>
      </c>
      <c r="U1648" s="233"/>
      <c r="V1648" s="234" t="e">
        <f ca="1">IF(C1648="",NA(),MATCH($B1648&amp;$C1648,'Smelter Look-up'!$J:$J,0))</f>
        <v>#N/A</v>
      </c>
      <c r="X1648" s="191">
        <f ca="1" t="shared" si="127"/>
        <v>0</v>
      </c>
      <c r="AB1648" s="235" t="str">
        <f ca="1" t="shared" si="129"/>
        <v/>
      </c>
      <c r="AC1648" s="191" t="str">
        <f ca="1" t="shared" si="130"/>
        <v/>
      </c>
      <c r="AD1648" s="191" t="str">
        <f ca="1" t="shared" si="131"/>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8"/>
        <v/>
      </c>
      <c r="T1649" s="232" t="str">
        <f ca="1">IF(B1649="","",IF(ISERROR(MATCH($J1649,SorP!$B$1:$B$6261,0)),"",INDIRECT("'SorP'!$A$"&amp;MATCH($S1649&amp;$J1649,SorP!C:C,0))))</f>
        <v/>
      </c>
      <c r="U1649" s="233"/>
      <c r="V1649" s="234" t="e">
        <f ca="1">IF(C1649="",NA(),MATCH($B1649&amp;$C1649,'Smelter Look-up'!$J:$J,0))</f>
        <v>#N/A</v>
      </c>
      <c r="X1649" s="191">
        <f ca="1" t="shared" si="127"/>
        <v>0</v>
      </c>
      <c r="AB1649" s="235" t="str">
        <f ca="1" t="shared" si="129"/>
        <v/>
      </c>
      <c r="AC1649" s="191" t="str">
        <f ca="1" t="shared" si="130"/>
        <v/>
      </c>
      <c r="AD1649" s="191" t="str">
        <f ca="1" t="shared" si="131"/>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8"/>
        <v/>
      </c>
      <c r="T1650" s="232" t="str">
        <f ca="1">IF(B1650="","",IF(ISERROR(MATCH($J1650,SorP!$B$1:$B$6261,0)),"",INDIRECT("'SorP'!$A$"&amp;MATCH($S1650&amp;$J1650,SorP!C:C,0))))</f>
        <v/>
      </c>
      <c r="U1650" s="233"/>
      <c r="V1650" s="234" t="e">
        <f ca="1">IF(C1650="",NA(),MATCH($B1650&amp;$C1650,'Smelter Look-up'!$J:$J,0))</f>
        <v>#N/A</v>
      </c>
      <c r="X1650" s="191">
        <f ca="1" t="shared" si="127"/>
        <v>0</v>
      </c>
      <c r="AB1650" s="235" t="str">
        <f ca="1" t="shared" si="129"/>
        <v/>
      </c>
      <c r="AC1650" s="191" t="str">
        <f ca="1" t="shared" si="130"/>
        <v/>
      </c>
      <c r="AD1650" s="191" t="str">
        <f ca="1" t="shared" si="131"/>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8"/>
        <v/>
      </c>
      <c r="T1651" s="232" t="str">
        <f ca="1">IF(B1651="","",IF(ISERROR(MATCH($J1651,SorP!$B$1:$B$6261,0)),"",INDIRECT("'SorP'!$A$"&amp;MATCH($S1651&amp;$J1651,SorP!C:C,0))))</f>
        <v/>
      </c>
      <c r="U1651" s="233"/>
      <c r="V1651" s="234" t="e">
        <f ca="1">IF(C1651="",NA(),MATCH($B1651&amp;$C1651,'Smelter Look-up'!$J:$J,0))</f>
        <v>#N/A</v>
      </c>
      <c r="X1651" s="191">
        <f ca="1" t="shared" si="127"/>
        <v>0</v>
      </c>
      <c r="AB1651" s="235" t="str">
        <f ca="1" t="shared" si="129"/>
        <v/>
      </c>
      <c r="AC1651" s="191" t="str">
        <f ca="1" t="shared" si="130"/>
        <v/>
      </c>
      <c r="AD1651" s="191" t="str">
        <f ca="1" t="shared" si="131"/>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8"/>
        <v/>
      </c>
      <c r="T1652" s="232" t="str">
        <f ca="1">IF(B1652="","",IF(ISERROR(MATCH($J1652,SorP!$B$1:$B$6261,0)),"",INDIRECT("'SorP'!$A$"&amp;MATCH($S1652&amp;$J1652,SorP!C:C,0))))</f>
        <v/>
      </c>
      <c r="U1652" s="233"/>
      <c r="V1652" s="234" t="e">
        <f ca="1">IF(C1652="",NA(),MATCH($B1652&amp;$C1652,'Smelter Look-up'!$J:$J,0))</f>
        <v>#N/A</v>
      </c>
      <c r="X1652" s="191">
        <f ca="1" t="shared" si="127"/>
        <v>0</v>
      </c>
      <c r="AB1652" s="235" t="str">
        <f ca="1" t="shared" si="129"/>
        <v/>
      </c>
      <c r="AC1652" s="191" t="str">
        <f ca="1" t="shared" si="130"/>
        <v/>
      </c>
      <c r="AD1652" s="191" t="str">
        <f ca="1" t="shared" si="131"/>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8"/>
        <v/>
      </c>
      <c r="T1653" s="232" t="str">
        <f ca="1">IF(B1653="","",IF(ISERROR(MATCH($J1653,SorP!$B$1:$B$6261,0)),"",INDIRECT("'SorP'!$A$"&amp;MATCH($S1653&amp;$J1653,SorP!C:C,0))))</f>
        <v/>
      </c>
      <c r="U1653" s="233"/>
      <c r="V1653" s="234" t="e">
        <f ca="1">IF(C1653="",NA(),MATCH($B1653&amp;$C1653,'Smelter Look-up'!$J:$J,0))</f>
        <v>#N/A</v>
      </c>
      <c r="X1653" s="191">
        <f ca="1" t="shared" si="127"/>
        <v>0</v>
      </c>
      <c r="AB1653" s="235" t="str">
        <f ca="1" t="shared" si="129"/>
        <v/>
      </c>
      <c r="AC1653" s="191" t="str">
        <f ca="1" t="shared" si="130"/>
        <v/>
      </c>
      <c r="AD1653" s="191" t="str">
        <f ca="1" t="shared" si="131"/>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8"/>
        <v/>
      </c>
      <c r="T1654" s="232" t="str">
        <f ca="1">IF(B1654="","",IF(ISERROR(MATCH($J1654,SorP!$B$1:$B$6261,0)),"",INDIRECT("'SorP'!$A$"&amp;MATCH($S1654&amp;$J1654,SorP!C:C,0))))</f>
        <v/>
      </c>
      <c r="U1654" s="233"/>
      <c r="V1654" s="234" t="e">
        <f ca="1">IF(C1654="",NA(),MATCH($B1654&amp;$C1654,'Smelter Look-up'!$J:$J,0))</f>
        <v>#N/A</v>
      </c>
      <c r="X1654" s="191">
        <f ca="1" t="shared" si="127"/>
        <v>0</v>
      </c>
      <c r="AB1654" s="235" t="str">
        <f ca="1" t="shared" si="129"/>
        <v/>
      </c>
      <c r="AC1654" s="191" t="str">
        <f ca="1" t="shared" si="130"/>
        <v/>
      </c>
      <c r="AD1654" s="191" t="str">
        <f ca="1" t="shared" si="131"/>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8"/>
        <v/>
      </c>
      <c r="T1655" s="232" t="str">
        <f ca="1">IF(B1655="","",IF(ISERROR(MATCH($J1655,SorP!$B$1:$B$6261,0)),"",INDIRECT("'SorP'!$A$"&amp;MATCH($S1655&amp;$J1655,SorP!C:C,0))))</f>
        <v/>
      </c>
      <c r="U1655" s="233"/>
      <c r="V1655" s="234" t="e">
        <f ca="1">IF(C1655="",NA(),MATCH($B1655&amp;$C1655,'Smelter Look-up'!$J:$J,0))</f>
        <v>#N/A</v>
      </c>
      <c r="X1655" s="191">
        <f ca="1" t="shared" si="127"/>
        <v>0</v>
      </c>
      <c r="AB1655" s="235" t="str">
        <f ca="1" t="shared" si="129"/>
        <v/>
      </c>
      <c r="AC1655" s="191" t="str">
        <f ca="1" t="shared" si="130"/>
        <v/>
      </c>
      <c r="AD1655" s="191" t="str">
        <f ca="1" t="shared" si="131"/>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8"/>
        <v/>
      </c>
      <c r="T1656" s="232" t="str">
        <f ca="1">IF(B1656="","",IF(ISERROR(MATCH($J1656,SorP!$B$1:$B$6261,0)),"",INDIRECT("'SorP'!$A$"&amp;MATCH($S1656&amp;$J1656,SorP!C:C,0))))</f>
        <v/>
      </c>
      <c r="U1656" s="233"/>
      <c r="V1656" s="234" t="e">
        <f ca="1">IF(C1656="",NA(),MATCH($B1656&amp;$C1656,'Smelter Look-up'!$J:$J,0))</f>
        <v>#N/A</v>
      </c>
      <c r="X1656" s="191">
        <f ca="1" t="shared" si="127"/>
        <v>0</v>
      </c>
      <c r="AB1656" s="235" t="str">
        <f ca="1" t="shared" si="129"/>
        <v/>
      </c>
      <c r="AC1656" s="191" t="str">
        <f ca="1" t="shared" si="130"/>
        <v/>
      </c>
      <c r="AD1656" s="191" t="str">
        <f ca="1" t="shared" si="131"/>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8"/>
        <v/>
      </c>
      <c r="T1657" s="232" t="str">
        <f ca="1">IF(B1657="","",IF(ISERROR(MATCH($J1657,SorP!$B$1:$B$6261,0)),"",INDIRECT("'SorP'!$A$"&amp;MATCH($S1657&amp;$J1657,SorP!C:C,0))))</f>
        <v/>
      </c>
      <c r="U1657" s="233"/>
      <c r="V1657" s="234" t="e">
        <f ca="1">IF(C1657="",NA(),MATCH($B1657&amp;$C1657,'Smelter Look-up'!$J:$J,0))</f>
        <v>#N/A</v>
      </c>
      <c r="X1657" s="191">
        <f ca="1" t="shared" si="127"/>
        <v>0</v>
      </c>
      <c r="AB1657" s="235" t="str">
        <f ca="1" t="shared" si="129"/>
        <v/>
      </c>
      <c r="AC1657" s="191" t="str">
        <f ca="1" t="shared" si="130"/>
        <v/>
      </c>
      <c r="AD1657" s="191" t="str">
        <f ca="1" t="shared" si="131"/>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8"/>
        <v/>
      </c>
      <c r="T1658" s="232" t="str">
        <f ca="1">IF(B1658="","",IF(ISERROR(MATCH($J1658,SorP!$B$1:$B$6261,0)),"",INDIRECT("'SorP'!$A$"&amp;MATCH($S1658&amp;$J1658,SorP!C:C,0))))</f>
        <v/>
      </c>
      <c r="U1658" s="233"/>
      <c r="V1658" s="234" t="e">
        <f ca="1">IF(C1658="",NA(),MATCH($B1658&amp;$C1658,'Smelter Look-up'!$J:$J,0))</f>
        <v>#N/A</v>
      </c>
      <c r="X1658" s="191">
        <f ca="1" t="shared" si="127"/>
        <v>0</v>
      </c>
      <c r="AB1658" s="235" t="str">
        <f ca="1" t="shared" si="129"/>
        <v/>
      </c>
      <c r="AC1658" s="191" t="str">
        <f ca="1" t="shared" si="130"/>
        <v/>
      </c>
      <c r="AD1658" s="191" t="str">
        <f ca="1" t="shared" si="131"/>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8"/>
        <v/>
      </c>
      <c r="T1659" s="232" t="str">
        <f ca="1">IF(B1659="","",IF(ISERROR(MATCH($J1659,SorP!$B$1:$B$6261,0)),"",INDIRECT("'SorP'!$A$"&amp;MATCH($S1659&amp;$J1659,SorP!C:C,0))))</f>
        <v/>
      </c>
      <c r="U1659" s="233"/>
      <c r="V1659" s="234" t="e">
        <f ca="1">IF(C1659="",NA(),MATCH($B1659&amp;$C1659,'Smelter Look-up'!$J:$J,0))</f>
        <v>#N/A</v>
      </c>
      <c r="X1659" s="191">
        <f ca="1" t="shared" si="127"/>
        <v>0</v>
      </c>
      <c r="AB1659" s="235" t="str">
        <f ca="1" t="shared" si="129"/>
        <v/>
      </c>
      <c r="AC1659" s="191" t="str">
        <f ca="1" t="shared" si="130"/>
        <v/>
      </c>
      <c r="AD1659" s="191" t="str">
        <f ca="1" t="shared" si="131"/>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si="128"/>
        <v/>
      </c>
      <c r="T1660" s="232" t="str">
        <f ca="1">IF(B1660="","",IF(ISERROR(MATCH($J1660,SorP!$B$1:$B$6261,0)),"",INDIRECT("'SorP'!$A$"&amp;MATCH($S1660&amp;$J1660,SorP!C:C,0))))</f>
        <v/>
      </c>
      <c r="U1660" s="233"/>
      <c r="V1660" s="234" t="e">
        <f ca="1">IF(C1660="",NA(),MATCH($B1660&amp;$C1660,'Smelter Look-up'!$J:$J,0))</f>
        <v>#N/A</v>
      </c>
      <c r="X1660" s="191">
        <f ca="1" t="shared" si="127"/>
        <v>0</v>
      </c>
      <c r="AB1660" s="235" t="str">
        <f ca="1" t="shared" si="129"/>
        <v/>
      </c>
      <c r="AC1660" s="191" t="str">
        <f ca="1" t="shared" si="130"/>
        <v/>
      </c>
      <c r="AD1660" s="191" t="str">
        <f ca="1" t="shared" si="131"/>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28"/>
        <v/>
      </c>
      <c r="T1661" s="232" t="str">
        <f ca="1">IF(B1661="","",IF(ISERROR(MATCH($J1661,SorP!$B$1:$B$6261,0)),"",INDIRECT("'SorP'!$A$"&amp;MATCH($S1661&amp;$J1661,SorP!C:C,0))))</f>
        <v/>
      </c>
      <c r="U1661" s="233"/>
      <c r="V1661" s="234" t="e">
        <f ca="1">IF(C1661="",NA(),MATCH($B1661&amp;$C1661,'Smelter Look-up'!$J:$J,0))</f>
        <v>#N/A</v>
      </c>
      <c r="X1661" s="191">
        <f ca="1" t="shared" ref="X1661:X1724" si="132">IF(AND(C1661="Smelter not listed",OR(LEN(D1661)=0,LEN(E1661)=0)),1,0)</f>
        <v>0</v>
      </c>
      <c r="AB1661" s="235" t="str">
        <f ca="1" t="shared" si="129"/>
        <v/>
      </c>
      <c r="AC1661" s="191" t="str">
        <f ca="1" t="shared" si="130"/>
        <v/>
      </c>
      <c r="AD1661" s="191" t="str">
        <f ca="1" t="shared" si="131"/>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ref="S1662:S1725" si="133">IF(B1662="","",IF(ISERROR(MATCH($E1662,CL,0)),"Unknown",INDIRECT("'C'!$A$"&amp;MATCH($E1662,CL,0)+1)))</f>
        <v/>
      </c>
      <c r="T1662" s="232" t="str">
        <f ca="1">IF(B1662="","",IF(ISERROR(MATCH($J1662,SorP!$B$1:$B$6261,0)),"",INDIRECT("'SorP'!$A$"&amp;MATCH($S1662&amp;$J1662,SorP!C:C,0))))</f>
        <v/>
      </c>
      <c r="U1662" s="233"/>
      <c r="V1662" s="234" t="e">
        <f ca="1">IF(C1662="",NA(),MATCH($B1662&amp;$C1662,'Smelter Look-up'!$J:$J,0))</f>
        <v>#N/A</v>
      </c>
      <c r="X1662" s="191">
        <f ca="1" t="shared" si="132"/>
        <v>0</v>
      </c>
      <c r="AB1662" s="235" t="str">
        <f ca="1" t="shared" si="129"/>
        <v/>
      </c>
      <c r="AC1662" s="191" t="str">
        <f ca="1" t="shared" si="130"/>
        <v/>
      </c>
      <c r="AD1662" s="191" t="str">
        <f ca="1" t="shared" si="131"/>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3"/>
        <v/>
      </c>
      <c r="T1663" s="232" t="str">
        <f ca="1">IF(B1663="","",IF(ISERROR(MATCH($J1663,SorP!$B$1:$B$6261,0)),"",INDIRECT("'SorP'!$A$"&amp;MATCH($S1663&amp;$J1663,SorP!C:C,0))))</f>
        <v/>
      </c>
      <c r="U1663" s="233"/>
      <c r="V1663" s="234" t="e">
        <f ca="1">IF(C1663="",NA(),MATCH($B1663&amp;$C1663,'Smelter Look-up'!$J:$J,0))</f>
        <v>#N/A</v>
      </c>
      <c r="X1663" s="191">
        <f ca="1" t="shared" si="132"/>
        <v>0</v>
      </c>
      <c r="AB1663" s="235" t="str">
        <f ca="1" t="shared" si="129"/>
        <v/>
      </c>
      <c r="AC1663" s="191" t="str">
        <f ca="1" t="shared" si="130"/>
        <v/>
      </c>
      <c r="AD1663" s="191" t="str">
        <f ca="1" t="shared" si="131"/>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3"/>
        <v/>
      </c>
      <c r="T1664" s="232" t="str">
        <f ca="1">IF(B1664="","",IF(ISERROR(MATCH($J1664,SorP!$B$1:$B$6261,0)),"",INDIRECT("'SorP'!$A$"&amp;MATCH($S1664&amp;$J1664,SorP!C:C,0))))</f>
        <v/>
      </c>
      <c r="U1664" s="233"/>
      <c r="V1664" s="234" t="e">
        <f ca="1">IF(C1664="",NA(),MATCH($B1664&amp;$C1664,'Smelter Look-up'!$J:$J,0))</f>
        <v>#N/A</v>
      </c>
      <c r="X1664" s="191">
        <f ca="1" t="shared" si="132"/>
        <v>0</v>
      </c>
      <c r="AB1664" s="235" t="str">
        <f ca="1" t="shared" si="129"/>
        <v/>
      </c>
      <c r="AC1664" s="191" t="str">
        <f ca="1" t="shared" si="130"/>
        <v/>
      </c>
      <c r="AD1664" s="191" t="str">
        <f ca="1" t="shared" si="131"/>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3"/>
        <v/>
      </c>
      <c r="T1665" s="232" t="str">
        <f ca="1">IF(B1665="","",IF(ISERROR(MATCH($J1665,SorP!$B$1:$B$6261,0)),"",INDIRECT("'SorP'!$A$"&amp;MATCH($S1665&amp;$J1665,SorP!C:C,0))))</f>
        <v/>
      </c>
      <c r="U1665" s="233"/>
      <c r="V1665" s="234" t="e">
        <f ca="1">IF(C1665="",NA(),MATCH($B1665&amp;$C1665,'Smelter Look-up'!$J:$J,0))</f>
        <v>#N/A</v>
      </c>
      <c r="X1665" s="191">
        <f ca="1" t="shared" si="132"/>
        <v>0</v>
      </c>
      <c r="AB1665" s="235" t="str">
        <f ca="1" t="shared" si="129"/>
        <v/>
      </c>
      <c r="AC1665" s="191" t="str">
        <f ca="1" t="shared" si="130"/>
        <v/>
      </c>
      <c r="AD1665" s="191" t="str">
        <f ca="1" t="shared" si="131"/>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3"/>
        <v/>
      </c>
      <c r="T1666" s="232" t="str">
        <f ca="1">IF(B1666="","",IF(ISERROR(MATCH($J1666,SorP!$B$1:$B$6261,0)),"",INDIRECT("'SorP'!$A$"&amp;MATCH($S1666&amp;$J1666,SorP!C:C,0))))</f>
        <v/>
      </c>
      <c r="U1666" s="233"/>
      <c r="V1666" s="234" t="e">
        <f ca="1">IF(C1666="",NA(),MATCH($B1666&amp;$C1666,'Smelter Look-up'!$J:$J,0))</f>
        <v>#N/A</v>
      </c>
      <c r="X1666" s="191">
        <f ca="1" t="shared" si="132"/>
        <v>0</v>
      </c>
      <c r="AB1666" s="235" t="str">
        <f ca="1" t="shared" si="129"/>
        <v/>
      </c>
      <c r="AC1666" s="191" t="str">
        <f ca="1" t="shared" si="130"/>
        <v/>
      </c>
      <c r="AD1666" s="191" t="str">
        <f ca="1" t="shared" si="131"/>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3"/>
        <v/>
      </c>
      <c r="T1667" s="232" t="str">
        <f ca="1">IF(B1667="","",IF(ISERROR(MATCH($J1667,SorP!$B$1:$B$6261,0)),"",INDIRECT("'SorP'!$A$"&amp;MATCH($S1667&amp;$J1667,SorP!C:C,0))))</f>
        <v/>
      </c>
      <c r="U1667" s="233"/>
      <c r="V1667" s="234" t="e">
        <f ca="1">IF(C1667="",NA(),MATCH($B1667&amp;$C1667,'Smelter Look-up'!$J:$J,0))</f>
        <v>#N/A</v>
      </c>
      <c r="X1667" s="191">
        <f ca="1" t="shared" si="132"/>
        <v>0</v>
      </c>
      <c r="AB1667" s="235" t="str">
        <f ca="1" t="shared" si="129"/>
        <v/>
      </c>
      <c r="AC1667" s="191" t="str">
        <f ca="1" t="shared" si="130"/>
        <v/>
      </c>
      <c r="AD1667" s="191" t="str">
        <f ca="1" t="shared" si="131"/>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3"/>
        <v/>
      </c>
      <c r="T1668" s="232" t="str">
        <f ca="1">IF(B1668="","",IF(ISERROR(MATCH($J1668,SorP!$B$1:$B$6261,0)),"",INDIRECT("'SorP'!$A$"&amp;MATCH($S1668&amp;$J1668,SorP!C:C,0))))</f>
        <v/>
      </c>
      <c r="U1668" s="233"/>
      <c r="V1668" s="234" t="e">
        <f ca="1">IF(C1668="",NA(),MATCH($B1668&amp;$C1668,'Smelter Look-up'!$J:$J,0))</f>
        <v>#N/A</v>
      </c>
      <c r="X1668" s="191">
        <f ca="1" t="shared" si="132"/>
        <v>0</v>
      </c>
      <c r="AB1668" s="235" t="str">
        <f ca="1" t="shared" ref="AB1668:AB1731" si="134">IF(C1668="","",B1668)</f>
        <v/>
      </c>
      <c r="AC1668" s="191" t="str">
        <f ca="1" t="shared" ref="AC1668:AC1731" si="135">B1668</f>
        <v/>
      </c>
      <c r="AD1668" s="191" t="str">
        <f ca="1" t="shared" ref="AD1668:AD1731" si="136">IF(C1668="Smelter not listed",D1668,C1668)</f>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3"/>
        <v/>
      </c>
      <c r="T1669" s="232" t="str">
        <f ca="1">IF(B1669="","",IF(ISERROR(MATCH($J1669,SorP!$B$1:$B$6261,0)),"",INDIRECT("'SorP'!$A$"&amp;MATCH($S1669&amp;$J1669,SorP!C:C,0))))</f>
        <v/>
      </c>
      <c r="U1669" s="233"/>
      <c r="V1669" s="234" t="e">
        <f ca="1">IF(C1669="",NA(),MATCH($B1669&amp;$C1669,'Smelter Look-up'!$J:$J,0))</f>
        <v>#N/A</v>
      </c>
      <c r="X1669" s="191">
        <f ca="1" t="shared" si="132"/>
        <v>0</v>
      </c>
      <c r="AB1669" s="235" t="str">
        <f ca="1" t="shared" si="134"/>
        <v/>
      </c>
      <c r="AC1669" s="191" t="str">
        <f ca="1" t="shared" si="135"/>
        <v/>
      </c>
      <c r="AD1669" s="191" t="str">
        <f ca="1" t="shared" si="136"/>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3"/>
        <v/>
      </c>
      <c r="T1670" s="232" t="str">
        <f ca="1">IF(B1670="","",IF(ISERROR(MATCH($J1670,SorP!$B$1:$B$6261,0)),"",INDIRECT("'SorP'!$A$"&amp;MATCH($S1670&amp;$J1670,SorP!C:C,0))))</f>
        <v/>
      </c>
      <c r="U1670" s="233"/>
      <c r="V1670" s="234" t="e">
        <f ca="1">IF(C1670="",NA(),MATCH($B1670&amp;$C1670,'Smelter Look-up'!$J:$J,0))</f>
        <v>#N/A</v>
      </c>
      <c r="X1670" s="191">
        <f ca="1" t="shared" si="132"/>
        <v>0</v>
      </c>
      <c r="AB1670" s="235" t="str">
        <f ca="1" t="shared" si="134"/>
        <v/>
      </c>
      <c r="AC1670" s="191" t="str">
        <f ca="1" t="shared" si="135"/>
        <v/>
      </c>
      <c r="AD1670" s="191" t="str">
        <f ca="1" t="shared" si="136"/>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3"/>
        <v/>
      </c>
      <c r="T1671" s="232" t="str">
        <f ca="1">IF(B1671="","",IF(ISERROR(MATCH($J1671,SorP!$B$1:$B$6261,0)),"",INDIRECT("'SorP'!$A$"&amp;MATCH($S1671&amp;$J1671,SorP!C:C,0))))</f>
        <v/>
      </c>
      <c r="U1671" s="233"/>
      <c r="V1671" s="234" t="e">
        <f ca="1">IF(C1671="",NA(),MATCH($B1671&amp;$C1671,'Smelter Look-up'!$J:$J,0))</f>
        <v>#N/A</v>
      </c>
      <c r="X1671" s="191">
        <f ca="1" t="shared" si="132"/>
        <v>0</v>
      </c>
      <c r="AB1671" s="235" t="str">
        <f ca="1" t="shared" si="134"/>
        <v/>
      </c>
      <c r="AC1671" s="191" t="str">
        <f ca="1" t="shared" si="135"/>
        <v/>
      </c>
      <c r="AD1671" s="191" t="str">
        <f ca="1" t="shared" si="136"/>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3"/>
        <v/>
      </c>
      <c r="T1672" s="232" t="str">
        <f ca="1">IF(B1672="","",IF(ISERROR(MATCH($J1672,SorP!$B$1:$B$6261,0)),"",INDIRECT("'SorP'!$A$"&amp;MATCH($S1672&amp;$J1672,SorP!C:C,0))))</f>
        <v/>
      </c>
      <c r="U1672" s="233"/>
      <c r="V1672" s="234" t="e">
        <f ca="1">IF(C1672="",NA(),MATCH($B1672&amp;$C1672,'Smelter Look-up'!$J:$J,0))</f>
        <v>#N/A</v>
      </c>
      <c r="X1672" s="191">
        <f ca="1" t="shared" si="132"/>
        <v>0</v>
      </c>
      <c r="AB1672" s="235" t="str">
        <f ca="1" t="shared" si="134"/>
        <v/>
      </c>
      <c r="AC1672" s="191" t="str">
        <f ca="1" t="shared" si="135"/>
        <v/>
      </c>
      <c r="AD1672" s="191" t="str">
        <f ca="1" t="shared" si="136"/>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3"/>
        <v/>
      </c>
      <c r="T1673" s="232" t="str">
        <f ca="1">IF(B1673="","",IF(ISERROR(MATCH($J1673,SorP!$B$1:$B$6261,0)),"",INDIRECT("'SorP'!$A$"&amp;MATCH($S1673&amp;$J1673,SorP!C:C,0))))</f>
        <v/>
      </c>
      <c r="U1673" s="233"/>
      <c r="V1673" s="234" t="e">
        <f ca="1">IF(C1673="",NA(),MATCH($B1673&amp;$C1673,'Smelter Look-up'!$J:$J,0))</f>
        <v>#N/A</v>
      </c>
      <c r="X1673" s="191">
        <f ca="1" t="shared" si="132"/>
        <v>0</v>
      </c>
      <c r="AB1673" s="235" t="str">
        <f ca="1" t="shared" si="134"/>
        <v/>
      </c>
      <c r="AC1673" s="191" t="str">
        <f ca="1" t="shared" si="135"/>
        <v/>
      </c>
      <c r="AD1673" s="191" t="str">
        <f ca="1" t="shared" si="136"/>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3"/>
        <v/>
      </c>
      <c r="T1674" s="232" t="str">
        <f ca="1">IF(B1674="","",IF(ISERROR(MATCH($J1674,SorP!$B$1:$B$6261,0)),"",INDIRECT("'SorP'!$A$"&amp;MATCH($S1674&amp;$J1674,SorP!C:C,0))))</f>
        <v/>
      </c>
      <c r="U1674" s="233"/>
      <c r="V1674" s="234" t="e">
        <f ca="1">IF(C1674="",NA(),MATCH($B1674&amp;$C1674,'Smelter Look-up'!$J:$J,0))</f>
        <v>#N/A</v>
      </c>
      <c r="X1674" s="191">
        <f ca="1" t="shared" si="132"/>
        <v>0</v>
      </c>
      <c r="AB1674" s="235" t="str">
        <f ca="1" t="shared" si="134"/>
        <v/>
      </c>
      <c r="AC1674" s="191" t="str">
        <f ca="1" t="shared" si="135"/>
        <v/>
      </c>
      <c r="AD1674" s="191" t="str">
        <f ca="1" t="shared" si="136"/>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3"/>
        <v/>
      </c>
      <c r="T1675" s="232" t="str">
        <f ca="1">IF(B1675="","",IF(ISERROR(MATCH($J1675,SorP!$B$1:$B$6261,0)),"",INDIRECT("'SorP'!$A$"&amp;MATCH($S1675&amp;$J1675,SorP!C:C,0))))</f>
        <v/>
      </c>
      <c r="U1675" s="233"/>
      <c r="V1675" s="234" t="e">
        <f ca="1">IF(C1675="",NA(),MATCH($B1675&amp;$C1675,'Smelter Look-up'!$J:$J,0))</f>
        <v>#N/A</v>
      </c>
      <c r="X1675" s="191">
        <f ca="1" t="shared" si="132"/>
        <v>0</v>
      </c>
      <c r="AB1675" s="235" t="str">
        <f ca="1" t="shared" si="134"/>
        <v/>
      </c>
      <c r="AC1675" s="191" t="str">
        <f ca="1" t="shared" si="135"/>
        <v/>
      </c>
      <c r="AD1675" s="191" t="str">
        <f ca="1" t="shared" si="136"/>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3"/>
        <v/>
      </c>
      <c r="T1676" s="232" t="str">
        <f ca="1">IF(B1676="","",IF(ISERROR(MATCH($J1676,SorP!$B$1:$B$6261,0)),"",INDIRECT("'SorP'!$A$"&amp;MATCH($S1676&amp;$J1676,SorP!C:C,0))))</f>
        <v/>
      </c>
      <c r="U1676" s="233"/>
      <c r="V1676" s="234" t="e">
        <f ca="1">IF(C1676="",NA(),MATCH($B1676&amp;$C1676,'Smelter Look-up'!$J:$J,0))</f>
        <v>#N/A</v>
      </c>
      <c r="X1676" s="191">
        <f ca="1" t="shared" si="132"/>
        <v>0</v>
      </c>
      <c r="AB1676" s="235" t="str">
        <f ca="1" t="shared" si="134"/>
        <v/>
      </c>
      <c r="AC1676" s="191" t="str">
        <f ca="1" t="shared" si="135"/>
        <v/>
      </c>
      <c r="AD1676" s="191" t="str">
        <f ca="1" t="shared" si="136"/>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3"/>
        <v/>
      </c>
      <c r="T1677" s="232" t="str">
        <f ca="1">IF(B1677="","",IF(ISERROR(MATCH($J1677,SorP!$B$1:$B$6261,0)),"",INDIRECT("'SorP'!$A$"&amp;MATCH($S1677&amp;$J1677,SorP!C:C,0))))</f>
        <v/>
      </c>
      <c r="U1677" s="233"/>
      <c r="V1677" s="234" t="e">
        <f ca="1">IF(C1677="",NA(),MATCH($B1677&amp;$C1677,'Smelter Look-up'!$J:$J,0))</f>
        <v>#N/A</v>
      </c>
      <c r="X1677" s="191">
        <f ca="1" t="shared" si="132"/>
        <v>0</v>
      </c>
      <c r="AB1677" s="235" t="str">
        <f ca="1" t="shared" si="134"/>
        <v/>
      </c>
      <c r="AC1677" s="191" t="str">
        <f ca="1" t="shared" si="135"/>
        <v/>
      </c>
      <c r="AD1677" s="191" t="str">
        <f ca="1" t="shared" si="136"/>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3"/>
        <v/>
      </c>
      <c r="T1678" s="232" t="str">
        <f ca="1">IF(B1678="","",IF(ISERROR(MATCH($J1678,SorP!$B$1:$B$6261,0)),"",INDIRECT("'SorP'!$A$"&amp;MATCH($S1678&amp;$J1678,SorP!C:C,0))))</f>
        <v/>
      </c>
      <c r="U1678" s="233"/>
      <c r="V1678" s="234" t="e">
        <f ca="1">IF(C1678="",NA(),MATCH($B1678&amp;$C1678,'Smelter Look-up'!$J:$J,0))</f>
        <v>#N/A</v>
      </c>
      <c r="X1678" s="191">
        <f ca="1" t="shared" si="132"/>
        <v>0</v>
      </c>
      <c r="AB1678" s="235" t="str">
        <f ca="1" t="shared" si="134"/>
        <v/>
      </c>
      <c r="AC1678" s="191" t="str">
        <f ca="1" t="shared" si="135"/>
        <v/>
      </c>
      <c r="AD1678" s="191" t="str">
        <f ca="1" t="shared" si="136"/>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3"/>
        <v/>
      </c>
      <c r="T1679" s="232" t="str">
        <f ca="1">IF(B1679="","",IF(ISERROR(MATCH($J1679,SorP!$B$1:$B$6261,0)),"",INDIRECT("'SorP'!$A$"&amp;MATCH($S1679&amp;$J1679,SorP!C:C,0))))</f>
        <v/>
      </c>
      <c r="U1679" s="233"/>
      <c r="V1679" s="234" t="e">
        <f ca="1">IF(C1679="",NA(),MATCH($B1679&amp;$C1679,'Smelter Look-up'!$J:$J,0))</f>
        <v>#N/A</v>
      </c>
      <c r="X1679" s="191">
        <f ca="1" t="shared" si="132"/>
        <v>0</v>
      </c>
      <c r="AB1679" s="235" t="str">
        <f ca="1" t="shared" si="134"/>
        <v/>
      </c>
      <c r="AC1679" s="191" t="str">
        <f ca="1" t="shared" si="135"/>
        <v/>
      </c>
      <c r="AD1679" s="191" t="str">
        <f ca="1" t="shared" si="136"/>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3"/>
        <v/>
      </c>
      <c r="T1680" s="232" t="str">
        <f ca="1">IF(B1680="","",IF(ISERROR(MATCH($J1680,SorP!$B$1:$B$6261,0)),"",INDIRECT("'SorP'!$A$"&amp;MATCH($S1680&amp;$J1680,SorP!C:C,0))))</f>
        <v/>
      </c>
      <c r="U1680" s="233"/>
      <c r="V1680" s="234" t="e">
        <f ca="1">IF(C1680="",NA(),MATCH($B1680&amp;$C1680,'Smelter Look-up'!$J:$J,0))</f>
        <v>#N/A</v>
      </c>
      <c r="X1680" s="191">
        <f ca="1" t="shared" si="132"/>
        <v>0</v>
      </c>
      <c r="AB1680" s="235" t="str">
        <f ca="1" t="shared" si="134"/>
        <v/>
      </c>
      <c r="AC1680" s="191" t="str">
        <f ca="1" t="shared" si="135"/>
        <v/>
      </c>
      <c r="AD1680" s="191" t="str">
        <f ca="1" t="shared" si="136"/>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3"/>
        <v/>
      </c>
      <c r="T1681" s="232" t="str">
        <f ca="1">IF(B1681="","",IF(ISERROR(MATCH($J1681,SorP!$B$1:$B$6261,0)),"",INDIRECT("'SorP'!$A$"&amp;MATCH($S1681&amp;$J1681,SorP!C:C,0))))</f>
        <v/>
      </c>
      <c r="U1681" s="233"/>
      <c r="V1681" s="234" t="e">
        <f ca="1">IF(C1681="",NA(),MATCH($B1681&amp;$C1681,'Smelter Look-up'!$J:$J,0))</f>
        <v>#N/A</v>
      </c>
      <c r="X1681" s="191">
        <f ca="1" t="shared" si="132"/>
        <v>0</v>
      </c>
      <c r="AB1681" s="235" t="str">
        <f ca="1" t="shared" si="134"/>
        <v/>
      </c>
      <c r="AC1681" s="191" t="str">
        <f ca="1" t="shared" si="135"/>
        <v/>
      </c>
      <c r="AD1681" s="191" t="str">
        <f ca="1" t="shared" si="136"/>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3"/>
        <v/>
      </c>
      <c r="T1682" s="232" t="str">
        <f ca="1">IF(B1682="","",IF(ISERROR(MATCH($J1682,SorP!$B$1:$B$6261,0)),"",INDIRECT("'SorP'!$A$"&amp;MATCH($S1682&amp;$J1682,SorP!C:C,0))))</f>
        <v/>
      </c>
      <c r="U1682" s="233"/>
      <c r="V1682" s="234" t="e">
        <f ca="1">IF(C1682="",NA(),MATCH($B1682&amp;$C1682,'Smelter Look-up'!$J:$J,0))</f>
        <v>#N/A</v>
      </c>
      <c r="X1682" s="191">
        <f ca="1" t="shared" si="132"/>
        <v>0</v>
      </c>
      <c r="AB1682" s="235" t="str">
        <f ca="1" t="shared" si="134"/>
        <v/>
      </c>
      <c r="AC1682" s="191" t="str">
        <f ca="1" t="shared" si="135"/>
        <v/>
      </c>
      <c r="AD1682" s="191" t="str">
        <f ca="1" t="shared" si="136"/>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3"/>
        <v/>
      </c>
      <c r="T1683" s="232" t="str">
        <f ca="1">IF(B1683="","",IF(ISERROR(MATCH($J1683,SorP!$B$1:$B$6261,0)),"",INDIRECT("'SorP'!$A$"&amp;MATCH($S1683&amp;$J1683,SorP!C:C,0))))</f>
        <v/>
      </c>
      <c r="U1683" s="233"/>
      <c r="V1683" s="234" t="e">
        <f ca="1">IF(C1683="",NA(),MATCH($B1683&amp;$C1683,'Smelter Look-up'!$J:$J,0))</f>
        <v>#N/A</v>
      </c>
      <c r="X1683" s="191">
        <f ca="1" t="shared" si="132"/>
        <v>0</v>
      </c>
      <c r="AB1683" s="235" t="str">
        <f ca="1" t="shared" si="134"/>
        <v/>
      </c>
      <c r="AC1683" s="191" t="str">
        <f ca="1" t="shared" si="135"/>
        <v/>
      </c>
      <c r="AD1683" s="191" t="str">
        <f ca="1" t="shared" si="136"/>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3"/>
        <v/>
      </c>
      <c r="T1684" s="232" t="str">
        <f ca="1">IF(B1684="","",IF(ISERROR(MATCH($J1684,SorP!$B$1:$B$6261,0)),"",INDIRECT("'SorP'!$A$"&amp;MATCH($S1684&amp;$J1684,SorP!C:C,0))))</f>
        <v/>
      </c>
      <c r="U1684" s="233"/>
      <c r="V1684" s="234" t="e">
        <f ca="1">IF(C1684="",NA(),MATCH($B1684&amp;$C1684,'Smelter Look-up'!$J:$J,0))</f>
        <v>#N/A</v>
      </c>
      <c r="X1684" s="191">
        <f ca="1" t="shared" si="132"/>
        <v>0</v>
      </c>
      <c r="AB1684" s="235" t="str">
        <f ca="1" t="shared" si="134"/>
        <v/>
      </c>
      <c r="AC1684" s="191" t="str">
        <f ca="1" t="shared" si="135"/>
        <v/>
      </c>
      <c r="AD1684" s="191" t="str">
        <f ca="1" t="shared" si="136"/>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3"/>
        <v/>
      </c>
      <c r="T1685" s="232" t="str">
        <f ca="1">IF(B1685="","",IF(ISERROR(MATCH($J1685,SorP!$B$1:$B$6261,0)),"",INDIRECT("'SorP'!$A$"&amp;MATCH($S1685&amp;$J1685,SorP!C:C,0))))</f>
        <v/>
      </c>
      <c r="U1685" s="233"/>
      <c r="V1685" s="234" t="e">
        <f ca="1">IF(C1685="",NA(),MATCH($B1685&amp;$C1685,'Smelter Look-up'!$J:$J,0))</f>
        <v>#N/A</v>
      </c>
      <c r="X1685" s="191">
        <f ca="1" t="shared" si="132"/>
        <v>0</v>
      </c>
      <c r="AB1685" s="235" t="str">
        <f ca="1" t="shared" si="134"/>
        <v/>
      </c>
      <c r="AC1685" s="191" t="str">
        <f ca="1" t="shared" si="135"/>
        <v/>
      </c>
      <c r="AD1685" s="191" t="str">
        <f ca="1" t="shared" si="136"/>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3"/>
        <v/>
      </c>
      <c r="T1686" s="232" t="str">
        <f ca="1">IF(B1686="","",IF(ISERROR(MATCH($J1686,SorP!$B$1:$B$6261,0)),"",INDIRECT("'SorP'!$A$"&amp;MATCH($S1686&amp;$J1686,SorP!C:C,0))))</f>
        <v/>
      </c>
      <c r="U1686" s="233"/>
      <c r="V1686" s="234" t="e">
        <f ca="1">IF(C1686="",NA(),MATCH($B1686&amp;$C1686,'Smelter Look-up'!$J:$J,0))</f>
        <v>#N/A</v>
      </c>
      <c r="X1686" s="191">
        <f ca="1" t="shared" si="132"/>
        <v>0</v>
      </c>
      <c r="AB1686" s="235" t="str">
        <f ca="1" t="shared" si="134"/>
        <v/>
      </c>
      <c r="AC1686" s="191" t="str">
        <f ca="1" t="shared" si="135"/>
        <v/>
      </c>
      <c r="AD1686" s="191" t="str">
        <f ca="1" t="shared" si="136"/>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3"/>
        <v/>
      </c>
      <c r="T1687" s="232" t="str">
        <f ca="1">IF(B1687="","",IF(ISERROR(MATCH($J1687,SorP!$B$1:$B$6261,0)),"",INDIRECT("'SorP'!$A$"&amp;MATCH($S1687&amp;$J1687,SorP!C:C,0))))</f>
        <v/>
      </c>
      <c r="U1687" s="233"/>
      <c r="V1687" s="234" t="e">
        <f ca="1">IF(C1687="",NA(),MATCH($B1687&amp;$C1687,'Smelter Look-up'!$J:$J,0))</f>
        <v>#N/A</v>
      </c>
      <c r="X1687" s="191">
        <f ca="1" t="shared" si="132"/>
        <v>0</v>
      </c>
      <c r="AB1687" s="235" t="str">
        <f ca="1" t="shared" si="134"/>
        <v/>
      </c>
      <c r="AC1687" s="191" t="str">
        <f ca="1" t="shared" si="135"/>
        <v/>
      </c>
      <c r="AD1687" s="191" t="str">
        <f ca="1" t="shared" si="136"/>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3"/>
        <v/>
      </c>
      <c r="T1688" s="232" t="str">
        <f ca="1">IF(B1688="","",IF(ISERROR(MATCH($J1688,SorP!$B$1:$B$6261,0)),"",INDIRECT("'SorP'!$A$"&amp;MATCH($S1688&amp;$J1688,SorP!C:C,0))))</f>
        <v/>
      </c>
      <c r="U1688" s="233"/>
      <c r="V1688" s="234" t="e">
        <f ca="1">IF(C1688="",NA(),MATCH($B1688&amp;$C1688,'Smelter Look-up'!$J:$J,0))</f>
        <v>#N/A</v>
      </c>
      <c r="X1688" s="191">
        <f ca="1" t="shared" si="132"/>
        <v>0</v>
      </c>
      <c r="AB1688" s="235" t="str">
        <f ca="1" t="shared" si="134"/>
        <v/>
      </c>
      <c r="AC1688" s="191" t="str">
        <f ca="1" t="shared" si="135"/>
        <v/>
      </c>
      <c r="AD1688" s="191" t="str">
        <f ca="1" t="shared" si="136"/>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3"/>
        <v/>
      </c>
      <c r="T1689" s="232" t="str">
        <f ca="1">IF(B1689="","",IF(ISERROR(MATCH($J1689,SorP!$B$1:$B$6261,0)),"",INDIRECT("'SorP'!$A$"&amp;MATCH($S1689&amp;$J1689,SorP!C:C,0))))</f>
        <v/>
      </c>
      <c r="U1689" s="233"/>
      <c r="V1689" s="234" t="e">
        <f ca="1">IF(C1689="",NA(),MATCH($B1689&amp;$C1689,'Smelter Look-up'!$J:$J,0))</f>
        <v>#N/A</v>
      </c>
      <c r="X1689" s="191">
        <f ca="1" t="shared" si="132"/>
        <v>0</v>
      </c>
      <c r="AB1689" s="235" t="str">
        <f ca="1" t="shared" si="134"/>
        <v/>
      </c>
      <c r="AC1689" s="191" t="str">
        <f ca="1" t="shared" si="135"/>
        <v/>
      </c>
      <c r="AD1689" s="191" t="str">
        <f ca="1" t="shared" si="136"/>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3"/>
        <v/>
      </c>
      <c r="T1690" s="232" t="str">
        <f ca="1">IF(B1690="","",IF(ISERROR(MATCH($J1690,SorP!$B$1:$B$6261,0)),"",INDIRECT("'SorP'!$A$"&amp;MATCH($S1690&amp;$J1690,SorP!C:C,0))))</f>
        <v/>
      </c>
      <c r="U1690" s="233"/>
      <c r="V1690" s="234" t="e">
        <f ca="1">IF(C1690="",NA(),MATCH($B1690&amp;$C1690,'Smelter Look-up'!$J:$J,0))</f>
        <v>#N/A</v>
      </c>
      <c r="X1690" s="191">
        <f ca="1" t="shared" si="132"/>
        <v>0</v>
      </c>
      <c r="AB1690" s="235" t="str">
        <f ca="1" t="shared" si="134"/>
        <v/>
      </c>
      <c r="AC1690" s="191" t="str">
        <f ca="1" t="shared" si="135"/>
        <v/>
      </c>
      <c r="AD1690" s="191" t="str">
        <f ca="1" t="shared" si="136"/>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3"/>
        <v/>
      </c>
      <c r="T1691" s="232" t="str">
        <f ca="1">IF(B1691="","",IF(ISERROR(MATCH($J1691,SorP!$B$1:$B$6261,0)),"",INDIRECT("'SorP'!$A$"&amp;MATCH($S1691&amp;$J1691,SorP!C:C,0))))</f>
        <v/>
      </c>
      <c r="U1691" s="233"/>
      <c r="V1691" s="234" t="e">
        <f ca="1">IF(C1691="",NA(),MATCH($B1691&amp;$C1691,'Smelter Look-up'!$J:$J,0))</f>
        <v>#N/A</v>
      </c>
      <c r="X1691" s="191">
        <f ca="1" t="shared" si="132"/>
        <v>0</v>
      </c>
      <c r="AB1691" s="235" t="str">
        <f ca="1" t="shared" si="134"/>
        <v/>
      </c>
      <c r="AC1691" s="191" t="str">
        <f ca="1" t="shared" si="135"/>
        <v/>
      </c>
      <c r="AD1691" s="191" t="str">
        <f ca="1" t="shared" si="136"/>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3"/>
        <v/>
      </c>
      <c r="T1692" s="232" t="str">
        <f ca="1">IF(B1692="","",IF(ISERROR(MATCH($J1692,SorP!$B$1:$B$6261,0)),"",INDIRECT("'SorP'!$A$"&amp;MATCH($S1692&amp;$J1692,SorP!C:C,0))))</f>
        <v/>
      </c>
      <c r="U1692" s="233"/>
      <c r="V1692" s="234" t="e">
        <f ca="1">IF(C1692="",NA(),MATCH($B1692&amp;$C1692,'Smelter Look-up'!$J:$J,0))</f>
        <v>#N/A</v>
      </c>
      <c r="X1692" s="191">
        <f ca="1" t="shared" si="132"/>
        <v>0</v>
      </c>
      <c r="AB1692" s="235" t="str">
        <f ca="1" t="shared" si="134"/>
        <v/>
      </c>
      <c r="AC1692" s="191" t="str">
        <f ca="1" t="shared" si="135"/>
        <v/>
      </c>
      <c r="AD1692" s="191" t="str">
        <f ca="1" t="shared" si="136"/>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3"/>
        <v/>
      </c>
      <c r="T1693" s="232" t="str">
        <f ca="1">IF(B1693="","",IF(ISERROR(MATCH($J1693,SorP!$B$1:$B$6261,0)),"",INDIRECT("'SorP'!$A$"&amp;MATCH($S1693&amp;$J1693,SorP!C:C,0))))</f>
        <v/>
      </c>
      <c r="U1693" s="233"/>
      <c r="V1693" s="234" t="e">
        <f ca="1">IF(C1693="",NA(),MATCH($B1693&amp;$C1693,'Smelter Look-up'!$J:$J,0))</f>
        <v>#N/A</v>
      </c>
      <c r="X1693" s="191">
        <f ca="1" t="shared" si="132"/>
        <v>0</v>
      </c>
      <c r="AB1693" s="235" t="str">
        <f ca="1" t="shared" si="134"/>
        <v/>
      </c>
      <c r="AC1693" s="191" t="str">
        <f ca="1" t="shared" si="135"/>
        <v/>
      </c>
      <c r="AD1693" s="191" t="str">
        <f ca="1" t="shared" si="136"/>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3"/>
        <v/>
      </c>
      <c r="T1694" s="232" t="str">
        <f ca="1">IF(B1694="","",IF(ISERROR(MATCH($J1694,SorP!$B$1:$B$6261,0)),"",INDIRECT("'SorP'!$A$"&amp;MATCH($S1694&amp;$J1694,SorP!C:C,0))))</f>
        <v/>
      </c>
      <c r="U1694" s="233"/>
      <c r="V1694" s="234" t="e">
        <f ca="1">IF(C1694="",NA(),MATCH($B1694&amp;$C1694,'Smelter Look-up'!$J:$J,0))</f>
        <v>#N/A</v>
      </c>
      <c r="X1694" s="191">
        <f ca="1" t="shared" si="132"/>
        <v>0</v>
      </c>
      <c r="AB1694" s="235" t="str">
        <f ca="1" t="shared" si="134"/>
        <v/>
      </c>
      <c r="AC1694" s="191" t="str">
        <f ca="1" t="shared" si="135"/>
        <v/>
      </c>
      <c r="AD1694" s="191" t="str">
        <f ca="1" t="shared" si="136"/>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3"/>
        <v/>
      </c>
      <c r="T1695" s="232" t="str">
        <f ca="1">IF(B1695="","",IF(ISERROR(MATCH($J1695,SorP!$B$1:$B$6261,0)),"",INDIRECT("'SorP'!$A$"&amp;MATCH($S1695&amp;$J1695,SorP!C:C,0))))</f>
        <v/>
      </c>
      <c r="U1695" s="233"/>
      <c r="V1695" s="234" t="e">
        <f ca="1">IF(C1695="",NA(),MATCH($B1695&amp;$C1695,'Smelter Look-up'!$J:$J,0))</f>
        <v>#N/A</v>
      </c>
      <c r="X1695" s="191">
        <f ca="1" t="shared" si="132"/>
        <v>0</v>
      </c>
      <c r="AB1695" s="235" t="str">
        <f ca="1" t="shared" si="134"/>
        <v/>
      </c>
      <c r="AC1695" s="191" t="str">
        <f ca="1" t="shared" si="135"/>
        <v/>
      </c>
      <c r="AD1695" s="191" t="str">
        <f ca="1" t="shared" si="136"/>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3"/>
        <v/>
      </c>
      <c r="T1696" s="232" t="str">
        <f ca="1">IF(B1696="","",IF(ISERROR(MATCH($J1696,SorP!$B$1:$B$6261,0)),"",INDIRECT("'SorP'!$A$"&amp;MATCH($S1696&amp;$J1696,SorP!C:C,0))))</f>
        <v/>
      </c>
      <c r="U1696" s="233"/>
      <c r="V1696" s="234" t="e">
        <f ca="1">IF(C1696="",NA(),MATCH($B1696&amp;$C1696,'Smelter Look-up'!$J:$J,0))</f>
        <v>#N/A</v>
      </c>
      <c r="X1696" s="191">
        <f ca="1" t="shared" si="132"/>
        <v>0</v>
      </c>
      <c r="AB1696" s="235" t="str">
        <f ca="1" t="shared" si="134"/>
        <v/>
      </c>
      <c r="AC1696" s="191" t="str">
        <f ca="1" t="shared" si="135"/>
        <v/>
      </c>
      <c r="AD1696" s="191" t="str">
        <f ca="1" t="shared" si="136"/>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3"/>
        <v/>
      </c>
      <c r="T1697" s="232" t="str">
        <f ca="1">IF(B1697="","",IF(ISERROR(MATCH($J1697,SorP!$B$1:$B$6261,0)),"",INDIRECT("'SorP'!$A$"&amp;MATCH($S1697&amp;$J1697,SorP!C:C,0))))</f>
        <v/>
      </c>
      <c r="U1697" s="233"/>
      <c r="V1697" s="234" t="e">
        <f ca="1">IF(C1697="",NA(),MATCH($B1697&amp;$C1697,'Smelter Look-up'!$J:$J,0))</f>
        <v>#N/A</v>
      </c>
      <c r="X1697" s="191">
        <f ca="1" t="shared" si="132"/>
        <v>0</v>
      </c>
      <c r="AB1697" s="235" t="str">
        <f ca="1" t="shared" si="134"/>
        <v/>
      </c>
      <c r="AC1697" s="191" t="str">
        <f ca="1" t="shared" si="135"/>
        <v/>
      </c>
      <c r="AD1697" s="191" t="str">
        <f ca="1" t="shared" si="136"/>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3"/>
        <v/>
      </c>
      <c r="T1698" s="232" t="str">
        <f ca="1">IF(B1698="","",IF(ISERROR(MATCH($J1698,SorP!$B$1:$B$6261,0)),"",INDIRECT("'SorP'!$A$"&amp;MATCH($S1698&amp;$J1698,SorP!C:C,0))))</f>
        <v/>
      </c>
      <c r="U1698" s="233"/>
      <c r="V1698" s="234" t="e">
        <f ca="1">IF(C1698="",NA(),MATCH($B1698&amp;$C1698,'Smelter Look-up'!$J:$J,0))</f>
        <v>#N/A</v>
      </c>
      <c r="X1698" s="191">
        <f ca="1" t="shared" si="132"/>
        <v>0</v>
      </c>
      <c r="AB1698" s="235" t="str">
        <f ca="1" t="shared" si="134"/>
        <v/>
      </c>
      <c r="AC1698" s="191" t="str">
        <f ca="1" t="shared" si="135"/>
        <v/>
      </c>
      <c r="AD1698" s="191" t="str">
        <f ca="1" t="shared" si="136"/>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3"/>
        <v/>
      </c>
      <c r="T1699" s="232" t="str">
        <f ca="1">IF(B1699="","",IF(ISERROR(MATCH($J1699,SorP!$B$1:$B$6261,0)),"",INDIRECT("'SorP'!$A$"&amp;MATCH($S1699&amp;$J1699,SorP!C:C,0))))</f>
        <v/>
      </c>
      <c r="U1699" s="233"/>
      <c r="V1699" s="234" t="e">
        <f ca="1">IF(C1699="",NA(),MATCH($B1699&amp;$C1699,'Smelter Look-up'!$J:$J,0))</f>
        <v>#N/A</v>
      </c>
      <c r="X1699" s="191">
        <f ca="1" t="shared" si="132"/>
        <v>0</v>
      </c>
      <c r="AB1699" s="235" t="str">
        <f ca="1" t="shared" si="134"/>
        <v/>
      </c>
      <c r="AC1699" s="191" t="str">
        <f ca="1" t="shared" si="135"/>
        <v/>
      </c>
      <c r="AD1699" s="191" t="str">
        <f ca="1" t="shared" si="136"/>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3"/>
        <v/>
      </c>
      <c r="T1700" s="232" t="str">
        <f ca="1">IF(B1700="","",IF(ISERROR(MATCH($J1700,SorP!$B$1:$B$6261,0)),"",INDIRECT("'SorP'!$A$"&amp;MATCH($S1700&amp;$J1700,SorP!C:C,0))))</f>
        <v/>
      </c>
      <c r="U1700" s="233"/>
      <c r="V1700" s="234" t="e">
        <f ca="1">IF(C1700="",NA(),MATCH($B1700&amp;$C1700,'Smelter Look-up'!$J:$J,0))</f>
        <v>#N/A</v>
      </c>
      <c r="X1700" s="191">
        <f ca="1" t="shared" si="132"/>
        <v>0</v>
      </c>
      <c r="AB1700" s="235" t="str">
        <f ca="1" t="shared" si="134"/>
        <v/>
      </c>
      <c r="AC1700" s="191" t="str">
        <f ca="1" t="shared" si="135"/>
        <v/>
      </c>
      <c r="AD1700" s="191" t="str">
        <f ca="1" t="shared" si="136"/>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3"/>
        <v/>
      </c>
      <c r="T1701" s="232" t="str">
        <f ca="1">IF(B1701="","",IF(ISERROR(MATCH($J1701,SorP!$B$1:$B$6261,0)),"",INDIRECT("'SorP'!$A$"&amp;MATCH($S1701&amp;$J1701,SorP!C:C,0))))</f>
        <v/>
      </c>
      <c r="U1701" s="233"/>
      <c r="V1701" s="234" t="e">
        <f ca="1">IF(C1701="",NA(),MATCH($B1701&amp;$C1701,'Smelter Look-up'!$J:$J,0))</f>
        <v>#N/A</v>
      </c>
      <c r="X1701" s="191">
        <f ca="1" t="shared" si="132"/>
        <v>0</v>
      </c>
      <c r="AB1701" s="235" t="str">
        <f ca="1" t="shared" si="134"/>
        <v/>
      </c>
      <c r="AC1701" s="191" t="str">
        <f ca="1" t="shared" si="135"/>
        <v/>
      </c>
      <c r="AD1701" s="191" t="str">
        <f ca="1" t="shared" si="136"/>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3"/>
        <v/>
      </c>
      <c r="T1702" s="232" t="str">
        <f ca="1">IF(B1702="","",IF(ISERROR(MATCH($J1702,SorP!$B$1:$B$6261,0)),"",INDIRECT("'SorP'!$A$"&amp;MATCH($S1702&amp;$J1702,SorP!C:C,0))))</f>
        <v/>
      </c>
      <c r="U1702" s="233"/>
      <c r="V1702" s="234" t="e">
        <f ca="1">IF(C1702="",NA(),MATCH($B1702&amp;$C1702,'Smelter Look-up'!$J:$J,0))</f>
        <v>#N/A</v>
      </c>
      <c r="X1702" s="191">
        <f ca="1" t="shared" si="132"/>
        <v>0</v>
      </c>
      <c r="AB1702" s="235" t="str">
        <f ca="1" t="shared" si="134"/>
        <v/>
      </c>
      <c r="AC1702" s="191" t="str">
        <f ca="1" t="shared" si="135"/>
        <v/>
      </c>
      <c r="AD1702" s="191" t="str">
        <f ca="1" t="shared" si="136"/>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3"/>
        <v/>
      </c>
      <c r="T1703" s="232" t="str">
        <f ca="1">IF(B1703="","",IF(ISERROR(MATCH($J1703,SorP!$B$1:$B$6261,0)),"",INDIRECT("'SorP'!$A$"&amp;MATCH($S1703&amp;$J1703,SorP!C:C,0))))</f>
        <v/>
      </c>
      <c r="U1703" s="233"/>
      <c r="V1703" s="234" t="e">
        <f ca="1">IF(C1703="",NA(),MATCH($B1703&amp;$C1703,'Smelter Look-up'!$J:$J,0))</f>
        <v>#N/A</v>
      </c>
      <c r="X1703" s="191">
        <f ca="1" t="shared" si="132"/>
        <v>0</v>
      </c>
      <c r="AB1703" s="235" t="str">
        <f ca="1" t="shared" si="134"/>
        <v/>
      </c>
      <c r="AC1703" s="191" t="str">
        <f ca="1" t="shared" si="135"/>
        <v/>
      </c>
      <c r="AD1703" s="191" t="str">
        <f ca="1" t="shared" si="136"/>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3"/>
        <v/>
      </c>
      <c r="T1704" s="232" t="str">
        <f ca="1">IF(B1704="","",IF(ISERROR(MATCH($J1704,SorP!$B$1:$B$6261,0)),"",INDIRECT("'SorP'!$A$"&amp;MATCH($S1704&amp;$J1704,SorP!C:C,0))))</f>
        <v/>
      </c>
      <c r="U1704" s="233"/>
      <c r="V1704" s="234" t="e">
        <f ca="1">IF(C1704="",NA(),MATCH($B1704&amp;$C1704,'Smelter Look-up'!$J:$J,0))</f>
        <v>#N/A</v>
      </c>
      <c r="X1704" s="191">
        <f ca="1" t="shared" si="132"/>
        <v>0</v>
      </c>
      <c r="AB1704" s="235" t="str">
        <f ca="1" t="shared" si="134"/>
        <v/>
      </c>
      <c r="AC1704" s="191" t="str">
        <f ca="1" t="shared" si="135"/>
        <v/>
      </c>
      <c r="AD1704" s="191" t="str">
        <f ca="1" t="shared" si="136"/>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3"/>
        <v/>
      </c>
      <c r="T1705" s="232" t="str">
        <f ca="1">IF(B1705="","",IF(ISERROR(MATCH($J1705,SorP!$B$1:$B$6261,0)),"",INDIRECT("'SorP'!$A$"&amp;MATCH($S1705&amp;$J1705,SorP!C:C,0))))</f>
        <v/>
      </c>
      <c r="U1705" s="233"/>
      <c r="V1705" s="234" t="e">
        <f ca="1">IF(C1705="",NA(),MATCH($B1705&amp;$C1705,'Smelter Look-up'!$J:$J,0))</f>
        <v>#N/A</v>
      </c>
      <c r="X1705" s="191">
        <f ca="1" t="shared" si="132"/>
        <v>0</v>
      </c>
      <c r="AB1705" s="235" t="str">
        <f ca="1" t="shared" si="134"/>
        <v/>
      </c>
      <c r="AC1705" s="191" t="str">
        <f ca="1" t="shared" si="135"/>
        <v/>
      </c>
      <c r="AD1705" s="191" t="str">
        <f ca="1" t="shared" si="136"/>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3"/>
        <v/>
      </c>
      <c r="T1706" s="232" t="str">
        <f ca="1">IF(B1706="","",IF(ISERROR(MATCH($J1706,SorP!$B$1:$B$6261,0)),"",INDIRECT("'SorP'!$A$"&amp;MATCH($S1706&amp;$J1706,SorP!C:C,0))))</f>
        <v/>
      </c>
      <c r="U1706" s="233"/>
      <c r="V1706" s="234" t="e">
        <f ca="1">IF(C1706="",NA(),MATCH($B1706&amp;$C1706,'Smelter Look-up'!$J:$J,0))</f>
        <v>#N/A</v>
      </c>
      <c r="X1706" s="191">
        <f ca="1" t="shared" si="132"/>
        <v>0</v>
      </c>
      <c r="AB1706" s="235" t="str">
        <f ca="1" t="shared" si="134"/>
        <v/>
      </c>
      <c r="AC1706" s="191" t="str">
        <f ca="1" t="shared" si="135"/>
        <v/>
      </c>
      <c r="AD1706" s="191" t="str">
        <f ca="1" t="shared" si="136"/>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3"/>
        <v/>
      </c>
      <c r="T1707" s="232" t="str">
        <f ca="1">IF(B1707="","",IF(ISERROR(MATCH($J1707,SorP!$B$1:$B$6261,0)),"",INDIRECT("'SorP'!$A$"&amp;MATCH($S1707&amp;$J1707,SorP!C:C,0))))</f>
        <v/>
      </c>
      <c r="U1707" s="233"/>
      <c r="V1707" s="234" t="e">
        <f ca="1">IF(C1707="",NA(),MATCH($B1707&amp;$C1707,'Smelter Look-up'!$J:$J,0))</f>
        <v>#N/A</v>
      </c>
      <c r="X1707" s="191">
        <f ca="1" t="shared" si="132"/>
        <v>0</v>
      </c>
      <c r="AB1707" s="235" t="str">
        <f ca="1" t="shared" si="134"/>
        <v/>
      </c>
      <c r="AC1707" s="191" t="str">
        <f ca="1" t="shared" si="135"/>
        <v/>
      </c>
      <c r="AD1707" s="191" t="str">
        <f ca="1" t="shared" si="136"/>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3"/>
        <v/>
      </c>
      <c r="T1708" s="232" t="str">
        <f ca="1">IF(B1708="","",IF(ISERROR(MATCH($J1708,SorP!$B$1:$B$6261,0)),"",INDIRECT("'SorP'!$A$"&amp;MATCH($S1708&amp;$J1708,SorP!C:C,0))))</f>
        <v/>
      </c>
      <c r="U1708" s="233"/>
      <c r="V1708" s="234" t="e">
        <f ca="1">IF(C1708="",NA(),MATCH($B1708&amp;$C1708,'Smelter Look-up'!$J:$J,0))</f>
        <v>#N/A</v>
      </c>
      <c r="X1708" s="191">
        <f ca="1" t="shared" si="132"/>
        <v>0</v>
      </c>
      <c r="AB1708" s="235" t="str">
        <f ca="1" t="shared" si="134"/>
        <v/>
      </c>
      <c r="AC1708" s="191" t="str">
        <f ca="1" t="shared" si="135"/>
        <v/>
      </c>
      <c r="AD1708" s="191" t="str">
        <f ca="1" t="shared" si="136"/>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3"/>
        <v/>
      </c>
      <c r="T1709" s="232" t="str">
        <f ca="1">IF(B1709="","",IF(ISERROR(MATCH($J1709,SorP!$B$1:$B$6261,0)),"",INDIRECT("'SorP'!$A$"&amp;MATCH($S1709&amp;$J1709,SorP!C:C,0))))</f>
        <v/>
      </c>
      <c r="U1709" s="233"/>
      <c r="V1709" s="234" t="e">
        <f ca="1">IF(C1709="",NA(),MATCH($B1709&amp;$C1709,'Smelter Look-up'!$J:$J,0))</f>
        <v>#N/A</v>
      </c>
      <c r="X1709" s="191">
        <f ca="1" t="shared" si="132"/>
        <v>0</v>
      </c>
      <c r="AB1709" s="235" t="str">
        <f ca="1" t="shared" si="134"/>
        <v/>
      </c>
      <c r="AC1709" s="191" t="str">
        <f ca="1" t="shared" si="135"/>
        <v/>
      </c>
      <c r="AD1709" s="191" t="str">
        <f ca="1" t="shared" si="136"/>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3"/>
        <v/>
      </c>
      <c r="T1710" s="232" t="str">
        <f ca="1">IF(B1710="","",IF(ISERROR(MATCH($J1710,SorP!$B$1:$B$6261,0)),"",INDIRECT("'SorP'!$A$"&amp;MATCH($S1710&amp;$J1710,SorP!C:C,0))))</f>
        <v/>
      </c>
      <c r="U1710" s="233"/>
      <c r="V1710" s="234" t="e">
        <f ca="1">IF(C1710="",NA(),MATCH($B1710&amp;$C1710,'Smelter Look-up'!$J:$J,0))</f>
        <v>#N/A</v>
      </c>
      <c r="X1710" s="191">
        <f ca="1" t="shared" si="132"/>
        <v>0</v>
      </c>
      <c r="AB1710" s="235" t="str">
        <f ca="1" t="shared" si="134"/>
        <v/>
      </c>
      <c r="AC1710" s="191" t="str">
        <f ca="1" t="shared" si="135"/>
        <v/>
      </c>
      <c r="AD1710" s="191" t="str">
        <f ca="1" t="shared" si="136"/>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3"/>
        <v/>
      </c>
      <c r="T1711" s="232" t="str">
        <f ca="1">IF(B1711="","",IF(ISERROR(MATCH($J1711,SorP!$B$1:$B$6261,0)),"",INDIRECT("'SorP'!$A$"&amp;MATCH($S1711&amp;$J1711,SorP!C:C,0))))</f>
        <v/>
      </c>
      <c r="U1711" s="233"/>
      <c r="V1711" s="234" t="e">
        <f ca="1">IF(C1711="",NA(),MATCH($B1711&amp;$C1711,'Smelter Look-up'!$J:$J,0))</f>
        <v>#N/A</v>
      </c>
      <c r="X1711" s="191">
        <f ca="1" t="shared" si="132"/>
        <v>0</v>
      </c>
      <c r="AB1711" s="235" t="str">
        <f ca="1" t="shared" si="134"/>
        <v/>
      </c>
      <c r="AC1711" s="191" t="str">
        <f ca="1" t="shared" si="135"/>
        <v/>
      </c>
      <c r="AD1711" s="191" t="str">
        <f ca="1" t="shared" si="136"/>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3"/>
        <v/>
      </c>
      <c r="T1712" s="232" t="str">
        <f ca="1">IF(B1712="","",IF(ISERROR(MATCH($J1712,SorP!$B$1:$B$6261,0)),"",INDIRECT("'SorP'!$A$"&amp;MATCH($S1712&amp;$J1712,SorP!C:C,0))))</f>
        <v/>
      </c>
      <c r="U1712" s="233"/>
      <c r="V1712" s="234" t="e">
        <f ca="1">IF(C1712="",NA(),MATCH($B1712&amp;$C1712,'Smelter Look-up'!$J:$J,0))</f>
        <v>#N/A</v>
      </c>
      <c r="X1712" s="191">
        <f ca="1" t="shared" si="132"/>
        <v>0</v>
      </c>
      <c r="AB1712" s="235" t="str">
        <f ca="1" t="shared" si="134"/>
        <v/>
      </c>
      <c r="AC1712" s="191" t="str">
        <f ca="1" t="shared" si="135"/>
        <v/>
      </c>
      <c r="AD1712" s="191" t="str">
        <f ca="1" t="shared" si="136"/>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3"/>
        <v/>
      </c>
      <c r="T1713" s="232" t="str">
        <f ca="1">IF(B1713="","",IF(ISERROR(MATCH($J1713,SorP!$B$1:$B$6261,0)),"",INDIRECT("'SorP'!$A$"&amp;MATCH($S1713&amp;$J1713,SorP!C:C,0))))</f>
        <v/>
      </c>
      <c r="U1713" s="233"/>
      <c r="V1713" s="234" t="e">
        <f ca="1">IF(C1713="",NA(),MATCH($B1713&amp;$C1713,'Smelter Look-up'!$J:$J,0))</f>
        <v>#N/A</v>
      </c>
      <c r="X1713" s="191">
        <f ca="1" t="shared" si="132"/>
        <v>0</v>
      </c>
      <c r="AB1713" s="235" t="str">
        <f ca="1" t="shared" si="134"/>
        <v/>
      </c>
      <c r="AC1713" s="191" t="str">
        <f ca="1" t="shared" si="135"/>
        <v/>
      </c>
      <c r="AD1713" s="191" t="str">
        <f ca="1" t="shared" si="136"/>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3"/>
        <v/>
      </c>
      <c r="T1714" s="232" t="str">
        <f ca="1">IF(B1714="","",IF(ISERROR(MATCH($J1714,SorP!$B$1:$B$6261,0)),"",INDIRECT("'SorP'!$A$"&amp;MATCH($S1714&amp;$J1714,SorP!C:C,0))))</f>
        <v/>
      </c>
      <c r="U1714" s="233"/>
      <c r="V1714" s="234" t="e">
        <f ca="1">IF(C1714="",NA(),MATCH($B1714&amp;$C1714,'Smelter Look-up'!$J:$J,0))</f>
        <v>#N/A</v>
      </c>
      <c r="X1714" s="191">
        <f ca="1" t="shared" si="132"/>
        <v>0</v>
      </c>
      <c r="AB1714" s="235" t="str">
        <f ca="1" t="shared" si="134"/>
        <v/>
      </c>
      <c r="AC1714" s="191" t="str">
        <f ca="1" t="shared" si="135"/>
        <v/>
      </c>
      <c r="AD1714" s="191" t="str">
        <f ca="1" t="shared" si="136"/>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3"/>
        <v/>
      </c>
      <c r="T1715" s="232" t="str">
        <f ca="1">IF(B1715="","",IF(ISERROR(MATCH($J1715,SorP!$B$1:$B$6261,0)),"",INDIRECT("'SorP'!$A$"&amp;MATCH($S1715&amp;$J1715,SorP!C:C,0))))</f>
        <v/>
      </c>
      <c r="U1715" s="233"/>
      <c r="V1715" s="234" t="e">
        <f ca="1">IF(C1715="",NA(),MATCH($B1715&amp;$C1715,'Smelter Look-up'!$J:$J,0))</f>
        <v>#N/A</v>
      </c>
      <c r="X1715" s="191">
        <f ca="1" t="shared" si="132"/>
        <v>0</v>
      </c>
      <c r="AB1715" s="235" t="str">
        <f ca="1" t="shared" si="134"/>
        <v/>
      </c>
      <c r="AC1715" s="191" t="str">
        <f ca="1" t="shared" si="135"/>
        <v/>
      </c>
      <c r="AD1715" s="191" t="str">
        <f ca="1" t="shared" si="136"/>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3"/>
        <v/>
      </c>
      <c r="T1716" s="232" t="str">
        <f ca="1">IF(B1716="","",IF(ISERROR(MATCH($J1716,SorP!$B$1:$B$6261,0)),"",INDIRECT("'SorP'!$A$"&amp;MATCH($S1716&amp;$J1716,SorP!C:C,0))))</f>
        <v/>
      </c>
      <c r="U1716" s="233"/>
      <c r="V1716" s="234" t="e">
        <f ca="1">IF(C1716="",NA(),MATCH($B1716&amp;$C1716,'Smelter Look-up'!$J:$J,0))</f>
        <v>#N/A</v>
      </c>
      <c r="X1716" s="191">
        <f ca="1" t="shared" si="132"/>
        <v>0</v>
      </c>
      <c r="AB1716" s="235" t="str">
        <f ca="1" t="shared" si="134"/>
        <v/>
      </c>
      <c r="AC1716" s="191" t="str">
        <f ca="1" t="shared" si="135"/>
        <v/>
      </c>
      <c r="AD1716" s="191" t="str">
        <f ca="1" t="shared" si="136"/>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3"/>
        <v/>
      </c>
      <c r="T1717" s="232" t="str">
        <f ca="1">IF(B1717="","",IF(ISERROR(MATCH($J1717,SorP!$B$1:$B$6261,0)),"",INDIRECT("'SorP'!$A$"&amp;MATCH($S1717&amp;$J1717,SorP!C:C,0))))</f>
        <v/>
      </c>
      <c r="U1717" s="233"/>
      <c r="V1717" s="234" t="e">
        <f ca="1">IF(C1717="",NA(),MATCH($B1717&amp;$C1717,'Smelter Look-up'!$J:$J,0))</f>
        <v>#N/A</v>
      </c>
      <c r="X1717" s="191">
        <f ca="1" t="shared" si="132"/>
        <v>0</v>
      </c>
      <c r="AB1717" s="235" t="str">
        <f ca="1" t="shared" si="134"/>
        <v/>
      </c>
      <c r="AC1717" s="191" t="str">
        <f ca="1" t="shared" si="135"/>
        <v/>
      </c>
      <c r="AD1717" s="191" t="str">
        <f ca="1" t="shared" si="136"/>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3"/>
        <v/>
      </c>
      <c r="T1718" s="232" t="str">
        <f ca="1">IF(B1718="","",IF(ISERROR(MATCH($J1718,SorP!$B$1:$B$6261,0)),"",INDIRECT("'SorP'!$A$"&amp;MATCH($S1718&amp;$J1718,SorP!C:C,0))))</f>
        <v/>
      </c>
      <c r="U1718" s="233"/>
      <c r="V1718" s="234" t="e">
        <f ca="1">IF(C1718="",NA(),MATCH($B1718&amp;$C1718,'Smelter Look-up'!$J:$J,0))</f>
        <v>#N/A</v>
      </c>
      <c r="X1718" s="191">
        <f ca="1" t="shared" si="132"/>
        <v>0</v>
      </c>
      <c r="AB1718" s="235" t="str">
        <f ca="1" t="shared" si="134"/>
        <v/>
      </c>
      <c r="AC1718" s="191" t="str">
        <f ca="1" t="shared" si="135"/>
        <v/>
      </c>
      <c r="AD1718" s="191" t="str">
        <f ca="1" t="shared" si="136"/>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3"/>
        <v/>
      </c>
      <c r="T1719" s="232" t="str">
        <f ca="1">IF(B1719="","",IF(ISERROR(MATCH($J1719,SorP!$B$1:$B$6261,0)),"",INDIRECT("'SorP'!$A$"&amp;MATCH($S1719&amp;$J1719,SorP!C:C,0))))</f>
        <v/>
      </c>
      <c r="U1719" s="233"/>
      <c r="V1719" s="234" t="e">
        <f ca="1">IF(C1719="",NA(),MATCH($B1719&amp;$C1719,'Smelter Look-up'!$J:$J,0))</f>
        <v>#N/A</v>
      </c>
      <c r="X1719" s="191">
        <f ca="1" t="shared" si="132"/>
        <v>0</v>
      </c>
      <c r="AB1719" s="235" t="str">
        <f ca="1" t="shared" si="134"/>
        <v/>
      </c>
      <c r="AC1719" s="191" t="str">
        <f ca="1" t="shared" si="135"/>
        <v/>
      </c>
      <c r="AD1719" s="191" t="str">
        <f ca="1" t="shared" si="136"/>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3"/>
        <v/>
      </c>
      <c r="T1720" s="232" t="str">
        <f ca="1">IF(B1720="","",IF(ISERROR(MATCH($J1720,SorP!$B$1:$B$6261,0)),"",INDIRECT("'SorP'!$A$"&amp;MATCH($S1720&amp;$J1720,SorP!C:C,0))))</f>
        <v/>
      </c>
      <c r="U1720" s="233"/>
      <c r="V1720" s="234" t="e">
        <f ca="1">IF(C1720="",NA(),MATCH($B1720&amp;$C1720,'Smelter Look-up'!$J:$J,0))</f>
        <v>#N/A</v>
      </c>
      <c r="X1720" s="191">
        <f ca="1" t="shared" si="132"/>
        <v>0</v>
      </c>
      <c r="AB1720" s="235" t="str">
        <f ca="1" t="shared" si="134"/>
        <v/>
      </c>
      <c r="AC1720" s="191" t="str">
        <f ca="1" t="shared" si="135"/>
        <v/>
      </c>
      <c r="AD1720" s="191" t="str">
        <f ca="1" t="shared" si="136"/>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3"/>
        <v/>
      </c>
      <c r="T1721" s="232" t="str">
        <f ca="1">IF(B1721="","",IF(ISERROR(MATCH($J1721,SorP!$B$1:$B$6261,0)),"",INDIRECT("'SorP'!$A$"&amp;MATCH($S1721&amp;$J1721,SorP!C:C,0))))</f>
        <v/>
      </c>
      <c r="U1721" s="233"/>
      <c r="V1721" s="234" t="e">
        <f ca="1">IF(C1721="",NA(),MATCH($B1721&amp;$C1721,'Smelter Look-up'!$J:$J,0))</f>
        <v>#N/A</v>
      </c>
      <c r="X1721" s="191">
        <f ca="1" t="shared" si="132"/>
        <v>0</v>
      </c>
      <c r="AB1721" s="235" t="str">
        <f ca="1" t="shared" si="134"/>
        <v/>
      </c>
      <c r="AC1721" s="191" t="str">
        <f ca="1" t="shared" si="135"/>
        <v/>
      </c>
      <c r="AD1721" s="191" t="str">
        <f ca="1" t="shared" si="136"/>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3"/>
        <v/>
      </c>
      <c r="T1722" s="232" t="str">
        <f ca="1">IF(B1722="","",IF(ISERROR(MATCH($J1722,SorP!$B$1:$B$6261,0)),"",INDIRECT("'SorP'!$A$"&amp;MATCH($S1722&amp;$J1722,SorP!C:C,0))))</f>
        <v/>
      </c>
      <c r="U1722" s="233"/>
      <c r="V1722" s="234" t="e">
        <f ca="1">IF(C1722="",NA(),MATCH($B1722&amp;$C1722,'Smelter Look-up'!$J:$J,0))</f>
        <v>#N/A</v>
      </c>
      <c r="X1722" s="191">
        <f ca="1" t="shared" si="132"/>
        <v>0</v>
      </c>
      <c r="AB1722" s="235" t="str">
        <f ca="1" t="shared" si="134"/>
        <v/>
      </c>
      <c r="AC1722" s="191" t="str">
        <f ca="1" t="shared" si="135"/>
        <v/>
      </c>
      <c r="AD1722" s="191" t="str">
        <f ca="1" t="shared" si="136"/>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3"/>
        <v/>
      </c>
      <c r="T1723" s="232" t="str">
        <f ca="1">IF(B1723="","",IF(ISERROR(MATCH($J1723,SorP!$B$1:$B$6261,0)),"",INDIRECT("'SorP'!$A$"&amp;MATCH($S1723&amp;$J1723,SorP!C:C,0))))</f>
        <v/>
      </c>
      <c r="U1723" s="233"/>
      <c r="V1723" s="234" t="e">
        <f ca="1">IF(C1723="",NA(),MATCH($B1723&amp;$C1723,'Smelter Look-up'!$J:$J,0))</f>
        <v>#N/A</v>
      </c>
      <c r="X1723" s="191">
        <f ca="1" t="shared" si="132"/>
        <v>0</v>
      </c>
      <c r="AB1723" s="235" t="str">
        <f ca="1" t="shared" si="134"/>
        <v/>
      </c>
      <c r="AC1723" s="191" t="str">
        <f ca="1" t="shared" si="135"/>
        <v/>
      </c>
      <c r="AD1723" s="191" t="str">
        <f ca="1" t="shared" si="136"/>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si="133"/>
        <v/>
      </c>
      <c r="T1724" s="232" t="str">
        <f ca="1">IF(B1724="","",IF(ISERROR(MATCH($J1724,SorP!$B$1:$B$6261,0)),"",INDIRECT("'SorP'!$A$"&amp;MATCH($S1724&amp;$J1724,SorP!C:C,0))))</f>
        <v/>
      </c>
      <c r="U1724" s="233"/>
      <c r="V1724" s="234" t="e">
        <f ca="1">IF(C1724="",NA(),MATCH($B1724&amp;$C1724,'Smelter Look-up'!$J:$J,0))</f>
        <v>#N/A</v>
      </c>
      <c r="X1724" s="191">
        <f ca="1" t="shared" si="132"/>
        <v>0</v>
      </c>
      <c r="AB1724" s="235" t="str">
        <f ca="1" t="shared" si="134"/>
        <v/>
      </c>
      <c r="AC1724" s="191" t="str">
        <f ca="1" t="shared" si="135"/>
        <v/>
      </c>
      <c r="AD1724" s="191" t="str">
        <f ca="1" t="shared" si="136"/>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3"/>
        <v/>
      </c>
      <c r="T1725" s="232" t="str">
        <f ca="1">IF(B1725="","",IF(ISERROR(MATCH($J1725,SorP!$B$1:$B$6261,0)),"",INDIRECT("'SorP'!$A$"&amp;MATCH($S1725&amp;$J1725,SorP!C:C,0))))</f>
        <v/>
      </c>
      <c r="U1725" s="233"/>
      <c r="V1725" s="234" t="e">
        <f ca="1">IF(C1725="",NA(),MATCH($B1725&amp;$C1725,'Smelter Look-up'!$J:$J,0))</f>
        <v>#N/A</v>
      </c>
      <c r="X1725" s="191">
        <f ca="1" t="shared" ref="X1725:X1788" si="137">IF(AND(C1725="Smelter not listed",OR(LEN(D1725)=0,LEN(E1725)=0)),1,0)</f>
        <v>0</v>
      </c>
      <c r="AB1725" s="235" t="str">
        <f ca="1" t="shared" si="134"/>
        <v/>
      </c>
      <c r="AC1725" s="191" t="str">
        <f ca="1" t="shared" si="135"/>
        <v/>
      </c>
      <c r="AD1725" s="191" t="str">
        <f ca="1" t="shared" si="136"/>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ref="S1726:S1789" si="138">IF(B1726="","",IF(ISERROR(MATCH($E1726,CL,0)),"Unknown",INDIRECT("'C'!$A$"&amp;MATCH($E1726,CL,0)+1)))</f>
        <v/>
      </c>
      <c r="T1726" s="232" t="str">
        <f ca="1">IF(B1726="","",IF(ISERROR(MATCH($J1726,SorP!$B$1:$B$6261,0)),"",INDIRECT("'SorP'!$A$"&amp;MATCH($S1726&amp;$J1726,SorP!C:C,0))))</f>
        <v/>
      </c>
      <c r="U1726" s="233"/>
      <c r="V1726" s="234" t="e">
        <f ca="1">IF(C1726="",NA(),MATCH($B1726&amp;$C1726,'Smelter Look-up'!$J:$J,0))</f>
        <v>#N/A</v>
      </c>
      <c r="X1726" s="191">
        <f ca="1" t="shared" si="137"/>
        <v>0</v>
      </c>
      <c r="AB1726" s="235" t="str">
        <f ca="1" t="shared" si="134"/>
        <v/>
      </c>
      <c r="AC1726" s="191" t="str">
        <f ca="1" t="shared" si="135"/>
        <v/>
      </c>
      <c r="AD1726" s="191" t="str">
        <f ca="1" t="shared" si="136"/>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8"/>
        <v/>
      </c>
      <c r="T1727" s="232" t="str">
        <f ca="1">IF(B1727="","",IF(ISERROR(MATCH($J1727,SorP!$B$1:$B$6261,0)),"",INDIRECT("'SorP'!$A$"&amp;MATCH($S1727&amp;$J1727,SorP!C:C,0))))</f>
        <v/>
      </c>
      <c r="U1727" s="233"/>
      <c r="V1727" s="234" t="e">
        <f ca="1">IF(C1727="",NA(),MATCH($B1727&amp;$C1727,'Smelter Look-up'!$J:$J,0))</f>
        <v>#N/A</v>
      </c>
      <c r="X1727" s="191">
        <f ca="1" t="shared" si="137"/>
        <v>0</v>
      </c>
      <c r="AB1727" s="235" t="str">
        <f ca="1" t="shared" si="134"/>
        <v/>
      </c>
      <c r="AC1727" s="191" t="str">
        <f ca="1" t="shared" si="135"/>
        <v/>
      </c>
      <c r="AD1727" s="191" t="str">
        <f ca="1" t="shared" si="136"/>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8"/>
        <v/>
      </c>
      <c r="T1728" s="232" t="str">
        <f ca="1">IF(B1728="","",IF(ISERROR(MATCH($J1728,SorP!$B$1:$B$6261,0)),"",INDIRECT("'SorP'!$A$"&amp;MATCH($S1728&amp;$J1728,SorP!C:C,0))))</f>
        <v/>
      </c>
      <c r="U1728" s="233"/>
      <c r="V1728" s="234" t="e">
        <f ca="1">IF(C1728="",NA(),MATCH($B1728&amp;$C1728,'Smelter Look-up'!$J:$J,0))</f>
        <v>#N/A</v>
      </c>
      <c r="X1728" s="191">
        <f ca="1" t="shared" si="137"/>
        <v>0</v>
      </c>
      <c r="AB1728" s="235" t="str">
        <f ca="1" t="shared" si="134"/>
        <v/>
      </c>
      <c r="AC1728" s="191" t="str">
        <f ca="1" t="shared" si="135"/>
        <v/>
      </c>
      <c r="AD1728" s="191" t="str">
        <f ca="1" t="shared" si="136"/>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8"/>
        <v/>
      </c>
      <c r="T1729" s="232" t="str">
        <f ca="1">IF(B1729="","",IF(ISERROR(MATCH($J1729,SorP!$B$1:$B$6261,0)),"",INDIRECT("'SorP'!$A$"&amp;MATCH($S1729&amp;$J1729,SorP!C:C,0))))</f>
        <v/>
      </c>
      <c r="U1729" s="233"/>
      <c r="V1729" s="234" t="e">
        <f ca="1">IF(C1729="",NA(),MATCH($B1729&amp;$C1729,'Smelter Look-up'!$J:$J,0))</f>
        <v>#N/A</v>
      </c>
      <c r="X1729" s="191">
        <f ca="1" t="shared" si="137"/>
        <v>0</v>
      </c>
      <c r="AB1729" s="235" t="str">
        <f ca="1" t="shared" si="134"/>
        <v/>
      </c>
      <c r="AC1729" s="191" t="str">
        <f ca="1" t="shared" si="135"/>
        <v/>
      </c>
      <c r="AD1729" s="191" t="str">
        <f ca="1" t="shared" si="136"/>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8"/>
        <v/>
      </c>
      <c r="T1730" s="232" t="str">
        <f ca="1">IF(B1730="","",IF(ISERROR(MATCH($J1730,SorP!$B$1:$B$6261,0)),"",INDIRECT("'SorP'!$A$"&amp;MATCH($S1730&amp;$J1730,SorP!C:C,0))))</f>
        <v/>
      </c>
      <c r="U1730" s="233"/>
      <c r="V1730" s="234" t="e">
        <f ca="1">IF(C1730="",NA(),MATCH($B1730&amp;$C1730,'Smelter Look-up'!$J:$J,0))</f>
        <v>#N/A</v>
      </c>
      <c r="X1730" s="191">
        <f ca="1" t="shared" si="137"/>
        <v>0</v>
      </c>
      <c r="AB1730" s="235" t="str">
        <f ca="1" t="shared" si="134"/>
        <v/>
      </c>
      <c r="AC1730" s="191" t="str">
        <f ca="1" t="shared" si="135"/>
        <v/>
      </c>
      <c r="AD1730" s="191" t="str">
        <f ca="1" t="shared" si="136"/>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8"/>
        <v/>
      </c>
      <c r="T1731" s="232" t="str">
        <f ca="1">IF(B1731="","",IF(ISERROR(MATCH($J1731,SorP!$B$1:$B$6261,0)),"",INDIRECT("'SorP'!$A$"&amp;MATCH($S1731&amp;$J1731,SorP!C:C,0))))</f>
        <v/>
      </c>
      <c r="U1731" s="233"/>
      <c r="V1731" s="234" t="e">
        <f ca="1">IF(C1731="",NA(),MATCH($B1731&amp;$C1731,'Smelter Look-up'!$J:$J,0))</f>
        <v>#N/A</v>
      </c>
      <c r="X1731" s="191">
        <f ca="1" t="shared" si="137"/>
        <v>0</v>
      </c>
      <c r="AB1731" s="235" t="str">
        <f ca="1" t="shared" si="134"/>
        <v/>
      </c>
      <c r="AC1731" s="191" t="str">
        <f ca="1" t="shared" si="135"/>
        <v/>
      </c>
      <c r="AD1731" s="191" t="str">
        <f ca="1" t="shared" si="136"/>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8"/>
        <v/>
      </c>
      <c r="T1732" s="232" t="str">
        <f ca="1">IF(B1732="","",IF(ISERROR(MATCH($J1732,SorP!$B$1:$B$6261,0)),"",INDIRECT("'SorP'!$A$"&amp;MATCH($S1732&amp;$J1732,SorP!C:C,0))))</f>
        <v/>
      </c>
      <c r="U1732" s="233"/>
      <c r="V1732" s="234" t="e">
        <f ca="1">IF(C1732="",NA(),MATCH($B1732&amp;$C1732,'Smelter Look-up'!$J:$J,0))</f>
        <v>#N/A</v>
      </c>
      <c r="X1732" s="191">
        <f ca="1" t="shared" si="137"/>
        <v>0</v>
      </c>
      <c r="AB1732" s="235" t="str">
        <f ca="1" t="shared" ref="AB1732:AB1795" si="139">IF(C1732="","",B1732)</f>
        <v/>
      </c>
      <c r="AC1732" s="191" t="str">
        <f ca="1" t="shared" ref="AC1732:AC1795" si="140">B1732</f>
        <v/>
      </c>
      <c r="AD1732" s="191" t="str">
        <f ca="1" t="shared" ref="AD1732:AD1795" si="141">IF(C1732="Smelter not listed",D1732,C1732)</f>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8"/>
        <v/>
      </c>
      <c r="T1733" s="232" t="str">
        <f ca="1">IF(B1733="","",IF(ISERROR(MATCH($J1733,SorP!$B$1:$B$6261,0)),"",INDIRECT("'SorP'!$A$"&amp;MATCH($S1733&amp;$J1733,SorP!C:C,0))))</f>
        <v/>
      </c>
      <c r="U1733" s="233"/>
      <c r="V1733" s="234" t="e">
        <f ca="1">IF(C1733="",NA(),MATCH($B1733&amp;$C1733,'Smelter Look-up'!$J:$J,0))</f>
        <v>#N/A</v>
      </c>
      <c r="X1733" s="191">
        <f ca="1" t="shared" si="137"/>
        <v>0</v>
      </c>
      <c r="AB1733" s="235" t="str">
        <f ca="1" t="shared" si="139"/>
        <v/>
      </c>
      <c r="AC1733" s="191" t="str">
        <f ca="1" t="shared" si="140"/>
        <v/>
      </c>
      <c r="AD1733" s="191" t="str">
        <f ca="1" t="shared" si="141"/>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8"/>
        <v/>
      </c>
      <c r="T1734" s="232" t="str">
        <f ca="1">IF(B1734="","",IF(ISERROR(MATCH($J1734,SorP!$B$1:$B$6261,0)),"",INDIRECT("'SorP'!$A$"&amp;MATCH($S1734&amp;$J1734,SorP!C:C,0))))</f>
        <v/>
      </c>
      <c r="U1734" s="233"/>
      <c r="V1734" s="234" t="e">
        <f ca="1">IF(C1734="",NA(),MATCH($B1734&amp;$C1734,'Smelter Look-up'!$J:$J,0))</f>
        <v>#N/A</v>
      </c>
      <c r="X1734" s="191">
        <f ca="1" t="shared" si="137"/>
        <v>0</v>
      </c>
      <c r="AB1734" s="235" t="str">
        <f ca="1" t="shared" si="139"/>
        <v/>
      </c>
      <c r="AC1734" s="191" t="str">
        <f ca="1" t="shared" si="140"/>
        <v/>
      </c>
      <c r="AD1734" s="191" t="str">
        <f ca="1" t="shared" si="141"/>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8"/>
        <v/>
      </c>
      <c r="T1735" s="232" t="str">
        <f ca="1">IF(B1735="","",IF(ISERROR(MATCH($J1735,SorP!$B$1:$B$6261,0)),"",INDIRECT("'SorP'!$A$"&amp;MATCH($S1735&amp;$J1735,SorP!C:C,0))))</f>
        <v/>
      </c>
      <c r="U1735" s="233"/>
      <c r="V1735" s="234" t="e">
        <f ca="1">IF(C1735="",NA(),MATCH($B1735&amp;$C1735,'Smelter Look-up'!$J:$J,0))</f>
        <v>#N/A</v>
      </c>
      <c r="X1735" s="191">
        <f ca="1" t="shared" si="137"/>
        <v>0</v>
      </c>
      <c r="AB1735" s="235" t="str">
        <f ca="1" t="shared" si="139"/>
        <v/>
      </c>
      <c r="AC1735" s="191" t="str">
        <f ca="1" t="shared" si="140"/>
        <v/>
      </c>
      <c r="AD1735" s="191" t="str">
        <f ca="1" t="shared" si="141"/>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8"/>
        <v/>
      </c>
      <c r="T1736" s="232" t="str">
        <f ca="1">IF(B1736="","",IF(ISERROR(MATCH($J1736,SorP!$B$1:$B$6261,0)),"",INDIRECT("'SorP'!$A$"&amp;MATCH($S1736&amp;$J1736,SorP!C:C,0))))</f>
        <v/>
      </c>
      <c r="U1736" s="233"/>
      <c r="V1736" s="234" t="e">
        <f ca="1">IF(C1736="",NA(),MATCH($B1736&amp;$C1736,'Smelter Look-up'!$J:$J,0))</f>
        <v>#N/A</v>
      </c>
      <c r="X1736" s="191">
        <f ca="1" t="shared" si="137"/>
        <v>0</v>
      </c>
      <c r="AB1736" s="235" t="str">
        <f ca="1" t="shared" si="139"/>
        <v/>
      </c>
      <c r="AC1736" s="191" t="str">
        <f ca="1" t="shared" si="140"/>
        <v/>
      </c>
      <c r="AD1736" s="191" t="str">
        <f ca="1" t="shared" si="141"/>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8"/>
        <v/>
      </c>
      <c r="T1737" s="232" t="str">
        <f ca="1">IF(B1737="","",IF(ISERROR(MATCH($J1737,SorP!$B$1:$B$6261,0)),"",INDIRECT("'SorP'!$A$"&amp;MATCH($S1737&amp;$J1737,SorP!C:C,0))))</f>
        <v/>
      </c>
      <c r="U1737" s="233"/>
      <c r="V1737" s="234" t="e">
        <f ca="1">IF(C1737="",NA(),MATCH($B1737&amp;$C1737,'Smelter Look-up'!$J:$J,0))</f>
        <v>#N/A</v>
      </c>
      <c r="X1737" s="191">
        <f ca="1" t="shared" si="137"/>
        <v>0</v>
      </c>
      <c r="AB1737" s="235" t="str">
        <f ca="1" t="shared" si="139"/>
        <v/>
      </c>
      <c r="AC1737" s="191" t="str">
        <f ca="1" t="shared" si="140"/>
        <v/>
      </c>
      <c r="AD1737" s="191" t="str">
        <f ca="1" t="shared" si="141"/>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8"/>
        <v/>
      </c>
      <c r="T1738" s="232" t="str">
        <f ca="1">IF(B1738="","",IF(ISERROR(MATCH($J1738,SorP!$B$1:$B$6261,0)),"",INDIRECT("'SorP'!$A$"&amp;MATCH($S1738&amp;$J1738,SorP!C:C,0))))</f>
        <v/>
      </c>
      <c r="U1738" s="233"/>
      <c r="V1738" s="234" t="e">
        <f ca="1">IF(C1738="",NA(),MATCH($B1738&amp;$C1738,'Smelter Look-up'!$J:$J,0))</f>
        <v>#N/A</v>
      </c>
      <c r="X1738" s="191">
        <f ca="1" t="shared" si="137"/>
        <v>0</v>
      </c>
      <c r="AB1738" s="235" t="str">
        <f ca="1" t="shared" si="139"/>
        <v/>
      </c>
      <c r="AC1738" s="191" t="str">
        <f ca="1" t="shared" si="140"/>
        <v/>
      </c>
      <c r="AD1738" s="191" t="str">
        <f ca="1" t="shared" si="141"/>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8"/>
        <v/>
      </c>
      <c r="T1739" s="232" t="str">
        <f ca="1">IF(B1739="","",IF(ISERROR(MATCH($J1739,SorP!$B$1:$B$6261,0)),"",INDIRECT("'SorP'!$A$"&amp;MATCH($S1739&amp;$J1739,SorP!C:C,0))))</f>
        <v/>
      </c>
      <c r="U1739" s="233"/>
      <c r="V1739" s="234" t="e">
        <f ca="1">IF(C1739="",NA(),MATCH($B1739&amp;$C1739,'Smelter Look-up'!$J:$J,0))</f>
        <v>#N/A</v>
      </c>
      <c r="X1739" s="191">
        <f ca="1" t="shared" si="137"/>
        <v>0</v>
      </c>
      <c r="AB1739" s="235" t="str">
        <f ca="1" t="shared" si="139"/>
        <v/>
      </c>
      <c r="AC1739" s="191" t="str">
        <f ca="1" t="shared" si="140"/>
        <v/>
      </c>
      <c r="AD1739" s="191" t="str">
        <f ca="1" t="shared" si="141"/>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8"/>
        <v/>
      </c>
      <c r="T1740" s="232" t="str">
        <f ca="1">IF(B1740="","",IF(ISERROR(MATCH($J1740,SorP!$B$1:$B$6261,0)),"",INDIRECT("'SorP'!$A$"&amp;MATCH($S1740&amp;$J1740,SorP!C:C,0))))</f>
        <v/>
      </c>
      <c r="U1740" s="233"/>
      <c r="V1740" s="234" t="e">
        <f ca="1">IF(C1740="",NA(),MATCH($B1740&amp;$C1740,'Smelter Look-up'!$J:$J,0))</f>
        <v>#N/A</v>
      </c>
      <c r="X1740" s="191">
        <f ca="1" t="shared" si="137"/>
        <v>0</v>
      </c>
      <c r="AB1740" s="235" t="str">
        <f ca="1" t="shared" si="139"/>
        <v/>
      </c>
      <c r="AC1740" s="191" t="str">
        <f ca="1" t="shared" si="140"/>
        <v/>
      </c>
      <c r="AD1740" s="191" t="str">
        <f ca="1" t="shared" si="141"/>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8"/>
        <v/>
      </c>
      <c r="T1741" s="232" t="str">
        <f ca="1">IF(B1741="","",IF(ISERROR(MATCH($J1741,SorP!$B$1:$B$6261,0)),"",INDIRECT("'SorP'!$A$"&amp;MATCH($S1741&amp;$J1741,SorP!C:C,0))))</f>
        <v/>
      </c>
      <c r="U1741" s="233"/>
      <c r="V1741" s="234" t="e">
        <f ca="1">IF(C1741="",NA(),MATCH($B1741&amp;$C1741,'Smelter Look-up'!$J:$J,0))</f>
        <v>#N/A</v>
      </c>
      <c r="X1741" s="191">
        <f ca="1" t="shared" si="137"/>
        <v>0</v>
      </c>
      <c r="AB1741" s="235" t="str">
        <f ca="1" t="shared" si="139"/>
        <v/>
      </c>
      <c r="AC1741" s="191" t="str">
        <f ca="1" t="shared" si="140"/>
        <v/>
      </c>
      <c r="AD1741" s="191" t="str">
        <f ca="1" t="shared" si="141"/>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8"/>
        <v/>
      </c>
      <c r="T1742" s="232" t="str">
        <f ca="1">IF(B1742="","",IF(ISERROR(MATCH($J1742,SorP!$B$1:$B$6261,0)),"",INDIRECT("'SorP'!$A$"&amp;MATCH($S1742&amp;$J1742,SorP!C:C,0))))</f>
        <v/>
      </c>
      <c r="U1742" s="233"/>
      <c r="V1742" s="234" t="e">
        <f ca="1">IF(C1742="",NA(),MATCH($B1742&amp;$C1742,'Smelter Look-up'!$J:$J,0))</f>
        <v>#N/A</v>
      </c>
      <c r="X1742" s="191">
        <f ca="1" t="shared" si="137"/>
        <v>0</v>
      </c>
      <c r="AB1742" s="235" t="str">
        <f ca="1" t="shared" si="139"/>
        <v/>
      </c>
      <c r="AC1742" s="191" t="str">
        <f ca="1" t="shared" si="140"/>
        <v/>
      </c>
      <c r="AD1742" s="191" t="str">
        <f ca="1" t="shared" si="141"/>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8"/>
        <v/>
      </c>
      <c r="T1743" s="232" t="str">
        <f ca="1">IF(B1743="","",IF(ISERROR(MATCH($J1743,SorP!$B$1:$B$6261,0)),"",INDIRECT("'SorP'!$A$"&amp;MATCH($S1743&amp;$J1743,SorP!C:C,0))))</f>
        <v/>
      </c>
      <c r="U1743" s="233"/>
      <c r="V1743" s="234" t="e">
        <f ca="1">IF(C1743="",NA(),MATCH($B1743&amp;$C1743,'Smelter Look-up'!$J:$J,0))</f>
        <v>#N/A</v>
      </c>
      <c r="X1743" s="191">
        <f ca="1" t="shared" si="137"/>
        <v>0</v>
      </c>
      <c r="AB1743" s="235" t="str">
        <f ca="1" t="shared" si="139"/>
        <v/>
      </c>
      <c r="AC1743" s="191" t="str">
        <f ca="1" t="shared" si="140"/>
        <v/>
      </c>
      <c r="AD1743" s="191" t="str">
        <f ca="1" t="shared" si="141"/>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8"/>
        <v/>
      </c>
      <c r="T1744" s="232" t="str">
        <f ca="1">IF(B1744="","",IF(ISERROR(MATCH($J1744,SorP!$B$1:$B$6261,0)),"",INDIRECT("'SorP'!$A$"&amp;MATCH($S1744&amp;$J1744,SorP!C:C,0))))</f>
        <v/>
      </c>
      <c r="U1744" s="233"/>
      <c r="V1744" s="234" t="e">
        <f ca="1">IF(C1744="",NA(),MATCH($B1744&amp;$C1744,'Smelter Look-up'!$J:$J,0))</f>
        <v>#N/A</v>
      </c>
      <c r="X1744" s="191">
        <f ca="1" t="shared" si="137"/>
        <v>0</v>
      </c>
      <c r="AB1744" s="235" t="str">
        <f ca="1" t="shared" si="139"/>
        <v/>
      </c>
      <c r="AC1744" s="191" t="str">
        <f ca="1" t="shared" si="140"/>
        <v/>
      </c>
      <c r="AD1744" s="191" t="str">
        <f ca="1" t="shared" si="141"/>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8"/>
        <v/>
      </c>
      <c r="T1745" s="232" t="str">
        <f ca="1">IF(B1745="","",IF(ISERROR(MATCH($J1745,SorP!$B$1:$B$6261,0)),"",INDIRECT("'SorP'!$A$"&amp;MATCH($S1745&amp;$J1745,SorP!C:C,0))))</f>
        <v/>
      </c>
      <c r="U1745" s="233"/>
      <c r="V1745" s="234" t="e">
        <f ca="1">IF(C1745="",NA(),MATCH($B1745&amp;$C1745,'Smelter Look-up'!$J:$J,0))</f>
        <v>#N/A</v>
      </c>
      <c r="X1745" s="191">
        <f ca="1" t="shared" si="137"/>
        <v>0</v>
      </c>
      <c r="AB1745" s="235" t="str">
        <f ca="1" t="shared" si="139"/>
        <v/>
      </c>
      <c r="AC1745" s="191" t="str">
        <f ca="1" t="shared" si="140"/>
        <v/>
      </c>
      <c r="AD1745" s="191" t="str">
        <f ca="1" t="shared" si="141"/>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8"/>
        <v/>
      </c>
      <c r="T1746" s="232" t="str">
        <f ca="1">IF(B1746="","",IF(ISERROR(MATCH($J1746,SorP!$B$1:$B$6261,0)),"",INDIRECT("'SorP'!$A$"&amp;MATCH($S1746&amp;$J1746,SorP!C:C,0))))</f>
        <v/>
      </c>
      <c r="U1746" s="233"/>
      <c r="V1746" s="234" t="e">
        <f ca="1">IF(C1746="",NA(),MATCH($B1746&amp;$C1746,'Smelter Look-up'!$J:$J,0))</f>
        <v>#N/A</v>
      </c>
      <c r="X1746" s="191">
        <f ca="1" t="shared" si="137"/>
        <v>0</v>
      </c>
      <c r="AB1746" s="235" t="str">
        <f ca="1" t="shared" si="139"/>
        <v/>
      </c>
      <c r="AC1746" s="191" t="str">
        <f ca="1" t="shared" si="140"/>
        <v/>
      </c>
      <c r="AD1746" s="191" t="str">
        <f ca="1" t="shared" si="141"/>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8"/>
        <v/>
      </c>
      <c r="T1747" s="232" t="str">
        <f ca="1">IF(B1747="","",IF(ISERROR(MATCH($J1747,SorP!$B$1:$B$6261,0)),"",INDIRECT("'SorP'!$A$"&amp;MATCH($S1747&amp;$J1747,SorP!C:C,0))))</f>
        <v/>
      </c>
      <c r="U1747" s="233"/>
      <c r="V1747" s="234" t="e">
        <f ca="1">IF(C1747="",NA(),MATCH($B1747&amp;$C1747,'Smelter Look-up'!$J:$J,0))</f>
        <v>#N/A</v>
      </c>
      <c r="X1747" s="191">
        <f ca="1" t="shared" si="137"/>
        <v>0</v>
      </c>
      <c r="AB1747" s="235" t="str">
        <f ca="1" t="shared" si="139"/>
        <v/>
      </c>
      <c r="AC1747" s="191" t="str">
        <f ca="1" t="shared" si="140"/>
        <v/>
      </c>
      <c r="AD1747" s="191" t="str">
        <f ca="1" t="shared" si="141"/>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8"/>
        <v/>
      </c>
      <c r="T1748" s="232" t="str">
        <f ca="1">IF(B1748="","",IF(ISERROR(MATCH($J1748,SorP!$B$1:$B$6261,0)),"",INDIRECT("'SorP'!$A$"&amp;MATCH($S1748&amp;$J1748,SorP!C:C,0))))</f>
        <v/>
      </c>
      <c r="U1748" s="233"/>
      <c r="V1748" s="234" t="e">
        <f ca="1">IF(C1748="",NA(),MATCH($B1748&amp;$C1748,'Smelter Look-up'!$J:$J,0))</f>
        <v>#N/A</v>
      </c>
      <c r="X1748" s="191">
        <f ca="1" t="shared" si="137"/>
        <v>0</v>
      </c>
      <c r="AB1748" s="235" t="str">
        <f ca="1" t="shared" si="139"/>
        <v/>
      </c>
      <c r="AC1748" s="191" t="str">
        <f ca="1" t="shared" si="140"/>
        <v/>
      </c>
      <c r="AD1748" s="191" t="str">
        <f ca="1" t="shared" si="141"/>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8"/>
        <v/>
      </c>
      <c r="T1749" s="232" t="str">
        <f ca="1">IF(B1749="","",IF(ISERROR(MATCH($J1749,SorP!$B$1:$B$6261,0)),"",INDIRECT("'SorP'!$A$"&amp;MATCH($S1749&amp;$J1749,SorP!C:C,0))))</f>
        <v/>
      </c>
      <c r="U1749" s="233"/>
      <c r="V1749" s="234" t="e">
        <f ca="1">IF(C1749="",NA(),MATCH($B1749&amp;$C1749,'Smelter Look-up'!$J:$J,0))</f>
        <v>#N/A</v>
      </c>
      <c r="X1749" s="191">
        <f ca="1" t="shared" si="137"/>
        <v>0</v>
      </c>
      <c r="AB1749" s="235" t="str">
        <f ca="1" t="shared" si="139"/>
        <v/>
      </c>
      <c r="AC1749" s="191" t="str">
        <f ca="1" t="shared" si="140"/>
        <v/>
      </c>
      <c r="AD1749" s="191" t="str">
        <f ca="1" t="shared" si="141"/>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8"/>
        <v/>
      </c>
      <c r="T1750" s="232" t="str">
        <f ca="1">IF(B1750="","",IF(ISERROR(MATCH($J1750,SorP!$B$1:$B$6261,0)),"",INDIRECT("'SorP'!$A$"&amp;MATCH($S1750&amp;$J1750,SorP!C:C,0))))</f>
        <v/>
      </c>
      <c r="U1750" s="233"/>
      <c r="V1750" s="234" t="e">
        <f ca="1">IF(C1750="",NA(),MATCH($B1750&amp;$C1750,'Smelter Look-up'!$J:$J,0))</f>
        <v>#N/A</v>
      </c>
      <c r="X1750" s="191">
        <f ca="1" t="shared" si="137"/>
        <v>0</v>
      </c>
      <c r="AB1750" s="235" t="str">
        <f ca="1" t="shared" si="139"/>
        <v/>
      </c>
      <c r="AC1750" s="191" t="str">
        <f ca="1" t="shared" si="140"/>
        <v/>
      </c>
      <c r="AD1750" s="191" t="str">
        <f ca="1" t="shared" si="141"/>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8"/>
        <v/>
      </c>
      <c r="T1751" s="232" t="str">
        <f ca="1">IF(B1751="","",IF(ISERROR(MATCH($J1751,SorP!$B$1:$B$6261,0)),"",INDIRECT("'SorP'!$A$"&amp;MATCH($S1751&amp;$J1751,SorP!C:C,0))))</f>
        <v/>
      </c>
      <c r="U1751" s="233"/>
      <c r="V1751" s="234" t="e">
        <f ca="1">IF(C1751="",NA(),MATCH($B1751&amp;$C1751,'Smelter Look-up'!$J:$J,0))</f>
        <v>#N/A</v>
      </c>
      <c r="X1751" s="191">
        <f ca="1" t="shared" si="137"/>
        <v>0</v>
      </c>
      <c r="AB1751" s="235" t="str">
        <f ca="1" t="shared" si="139"/>
        <v/>
      </c>
      <c r="AC1751" s="191" t="str">
        <f ca="1" t="shared" si="140"/>
        <v/>
      </c>
      <c r="AD1751" s="191" t="str">
        <f ca="1" t="shared" si="141"/>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8"/>
        <v/>
      </c>
      <c r="T1752" s="232" t="str">
        <f ca="1">IF(B1752="","",IF(ISERROR(MATCH($J1752,SorP!$B$1:$B$6261,0)),"",INDIRECT("'SorP'!$A$"&amp;MATCH($S1752&amp;$J1752,SorP!C:C,0))))</f>
        <v/>
      </c>
      <c r="U1752" s="233"/>
      <c r="V1752" s="234" t="e">
        <f ca="1">IF(C1752="",NA(),MATCH($B1752&amp;$C1752,'Smelter Look-up'!$J:$J,0))</f>
        <v>#N/A</v>
      </c>
      <c r="X1752" s="191">
        <f ca="1" t="shared" si="137"/>
        <v>0</v>
      </c>
      <c r="AB1752" s="235" t="str">
        <f ca="1" t="shared" si="139"/>
        <v/>
      </c>
      <c r="AC1752" s="191" t="str">
        <f ca="1" t="shared" si="140"/>
        <v/>
      </c>
      <c r="AD1752" s="191" t="str">
        <f ca="1" t="shared" si="141"/>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8"/>
        <v/>
      </c>
      <c r="T1753" s="232" t="str">
        <f ca="1">IF(B1753="","",IF(ISERROR(MATCH($J1753,SorP!$B$1:$B$6261,0)),"",INDIRECT("'SorP'!$A$"&amp;MATCH($S1753&amp;$J1753,SorP!C:C,0))))</f>
        <v/>
      </c>
      <c r="U1753" s="233"/>
      <c r="V1753" s="234" t="e">
        <f ca="1">IF(C1753="",NA(),MATCH($B1753&amp;$C1753,'Smelter Look-up'!$J:$J,0))</f>
        <v>#N/A</v>
      </c>
      <c r="X1753" s="191">
        <f ca="1" t="shared" si="137"/>
        <v>0</v>
      </c>
      <c r="AB1753" s="235" t="str">
        <f ca="1" t="shared" si="139"/>
        <v/>
      </c>
      <c r="AC1753" s="191" t="str">
        <f ca="1" t="shared" si="140"/>
        <v/>
      </c>
      <c r="AD1753" s="191" t="str">
        <f ca="1" t="shared" si="141"/>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8"/>
        <v/>
      </c>
      <c r="T1754" s="232" t="str">
        <f ca="1">IF(B1754="","",IF(ISERROR(MATCH($J1754,SorP!$B$1:$B$6261,0)),"",INDIRECT("'SorP'!$A$"&amp;MATCH($S1754&amp;$J1754,SorP!C:C,0))))</f>
        <v/>
      </c>
      <c r="U1754" s="233"/>
      <c r="V1754" s="234" t="e">
        <f ca="1">IF(C1754="",NA(),MATCH($B1754&amp;$C1754,'Smelter Look-up'!$J:$J,0))</f>
        <v>#N/A</v>
      </c>
      <c r="X1754" s="191">
        <f ca="1" t="shared" si="137"/>
        <v>0</v>
      </c>
      <c r="AB1754" s="235" t="str">
        <f ca="1" t="shared" si="139"/>
        <v/>
      </c>
      <c r="AC1754" s="191" t="str">
        <f ca="1" t="shared" si="140"/>
        <v/>
      </c>
      <c r="AD1754" s="191" t="str">
        <f ca="1" t="shared" si="141"/>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8"/>
        <v/>
      </c>
      <c r="T1755" s="232" t="str">
        <f ca="1">IF(B1755="","",IF(ISERROR(MATCH($J1755,SorP!$B$1:$B$6261,0)),"",INDIRECT("'SorP'!$A$"&amp;MATCH($S1755&amp;$J1755,SorP!C:C,0))))</f>
        <v/>
      </c>
      <c r="U1755" s="233"/>
      <c r="V1755" s="234" t="e">
        <f ca="1">IF(C1755="",NA(),MATCH($B1755&amp;$C1755,'Smelter Look-up'!$J:$J,0))</f>
        <v>#N/A</v>
      </c>
      <c r="X1755" s="191">
        <f ca="1" t="shared" si="137"/>
        <v>0</v>
      </c>
      <c r="AB1755" s="235" t="str">
        <f ca="1" t="shared" si="139"/>
        <v/>
      </c>
      <c r="AC1755" s="191" t="str">
        <f ca="1" t="shared" si="140"/>
        <v/>
      </c>
      <c r="AD1755" s="191" t="str">
        <f ca="1" t="shared" si="141"/>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8"/>
        <v/>
      </c>
      <c r="T1756" s="232" t="str">
        <f ca="1">IF(B1756="","",IF(ISERROR(MATCH($J1756,SorP!$B$1:$B$6261,0)),"",INDIRECT("'SorP'!$A$"&amp;MATCH($S1756&amp;$J1756,SorP!C:C,0))))</f>
        <v/>
      </c>
      <c r="U1756" s="233"/>
      <c r="V1756" s="234" t="e">
        <f ca="1">IF(C1756="",NA(),MATCH($B1756&amp;$C1756,'Smelter Look-up'!$J:$J,0))</f>
        <v>#N/A</v>
      </c>
      <c r="X1756" s="191">
        <f ca="1" t="shared" si="137"/>
        <v>0</v>
      </c>
      <c r="AB1756" s="235" t="str">
        <f ca="1" t="shared" si="139"/>
        <v/>
      </c>
      <c r="AC1756" s="191" t="str">
        <f ca="1" t="shared" si="140"/>
        <v/>
      </c>
      <c r="AD1756" s="191" t="str">
        <f ca="1" t="shared" si="141"/>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8"/>
        <v/>
      </c>
      <c r="T1757" s="232" t="str">
        <f ca="1">IF(B1757="","",IF(ISERROR(MATCH($J1757,SorP!$B$1:$B$6261,0)),"",INDIRECT("'SorP'!$A$"&amp;MATCH($S1757&amp;$J1757,SorP!C:C,0))))</f>
        <v/>
      </c>
      <c r="U1757" s="233"/>
      <c r="V1757" s="234" t="e">
        <f ca="1">IF(C1757="",NA(),MATCH($B1757&amp;$C1757,'Smelter Look-up'!$J:$J,0))</f>
        <v>#N/A</v>
      </c>
      <c r="X1757" s="191">
        <f ca="1" t="shared" si="137"/>
        <v>0</v>
      </c>
      <c r="AB1757" s="235" t="str">
        <f ca="1" t="shared" si="139"/>
        <v/>
      </c>
      <c r="AC1757" s="191" t="str">
        <f ca="1" t="shared" si="140"/>
        <v/>
      </c>
      <c r="AD1757" s="191" t="str">
        <f ca="1" t="shared" si="141"/>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8"/>
        <v/>
      </c>
      <c r="T1758" s="232" t="str">
        <f ca="1">IF(B1758="","",IF(ISERROR(MATCH($J1758,SorP!$B$1:$B$6261,0)),"",INDIRECT("'SorP'!$A$"&amp;MATCH($S1758&amp;$J1758,SorP!C:C,0))))</f>
        <v/>
      </c>
      <c r="U1758" s="233"/>
      <c r="V1758" s="234" t="e">
        <f ca="1">IF(C1758="",NA(),MATCH($B1758&amp;$C1758,'Smelter Look-up'!$J:$J,0))</f>
        <v>#N/A</v>
      </c>
      <c r="X1758" s="191">
        <f ca="1" t="shared" si="137"/>
        <v>0</v>
      </c>
      <c r="AB1758" s="235" t="str">
        <f ca="1" t="shared" si="139"/>
        <v/>
      </c>
      <c r="AC1758" s="191" t="str">
        <f ca="1" t="shared" si="140"/>
        <v/>
      </c>
      <c r="AD1758" s="191" t="str">
        <f ca="1" t="shared" si="141"/>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8"/>
        <v/>
      </c>
      <c r="T1759" s="232" t="str">
        <f ca="1">IF(B1759="","",IF(ISERROR(MATCH($J1759,SorP!$B$1:$B$6261,0)),"",INDIRECT("'SorP'!$A$"&amp;MATCH($S1759&amp;$J1759,SorP!C:C,0))))</f>
        <v/>
      </c>
      <c r="U1759" s="233"/>
      <c r="V1759" s="234" t="e">
        <f ca="1">IF(C1759="",NA(),MATCH($B1759&amp;$C1759,'Smelter Look-up'!$J:$J,0))</f>
        <v>#N/A</v>
      </c>
      <c r="X1759" s="191">
        <f ca="1" t="shared" si="137"/>
        <v>0</v>
      </c>
      <c r="AB1759" s="235" t="str">
        <f ca="1" t="shared" si="139"/>
        <v/>
      </c>
      <c r="AC1759" s="191" t="str">
        <f ca="1" t="shared" si="140"/>
        <v/>
      </c>
      <c r="AD1759" s="191" t="str">
        <f ca="1" t="shared" si="141"/>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8"/>
        <v/>
      </c>
      <c r="T1760" s="232" t="str">
        <f ca="1">IF(B1760="","",IF(ISERROR(MATCH($J1760,SorP!$B$1:$B$6261,0)),"",INDIRECT("'SorP'!$A$"&amp;MATCH($S1760&amp;$J1760,SorP!C:C,0))))</f>
        <v/>
      </c>
      <c r="U1760" s="233"/>
      <c r="V1760" s="234" t="e">
        <f ca="1">IF(C1760="",NA(),MATCH($B1760&amp;$C1760,'Smelter Look-up'!$J:$J,0))</f>
        <v>#N/A</v>
      </c>
      <c r="X1760" s="191">
        <f ca="1" t="shared" si="137"/>
        <v>0</v>
      </c>
      <c r="AB1760" s="235" t="str">
        <f ca="1" t="shared" si="139"/>
        <v/>
      </c>
      <c r="AC1760" s="191" t="str">
        <f ca="1" t="shared" si="140"/>
        <v/>
      </c>
      <c r="AD1760" s="191" t="str">
        <f ca="1" t="shared" si="141"/>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8"/>
        <v/>
      </c>
      <c r="T1761" s="232" t="str">
        <f ca="1">IF(B1761="","",IF(ISERROR(MATCH($J1761,SorP!$B$1:$B$6261,0)),"",INDIRECT("'SorP'!$A$"&amp;MATCH($S1761&amp;$J1761,SorP!C:C,0))))</f>
        <v/>
      </c>
      <c r="U1761" s="233"/>
      <c r="V1761" s="234" t="e">
        <f ca="1">IF(C1761="",NA(),MATCH($B1761&amp;$C1761,'Smelter Look-up'!$J:$J,0))</f>
        <v>#N/A</v>
      </c>
      <c r="X1761" s="191">
        <f ca="1" t="shared" si="137"/>
        <v>0</v>
      </c>
      <c r="AB1761" s="235" t="str">
        <f ca="1" t="shared" si="139"/>
        <v/>
      </c>
      <c r="AC1761" s="191" t="str">
        <f ca="1" t="shared" si="140"/>
        <v/>
      </c>
      <c r="AD1761" s="191" t="str">
        <f ca="1" t="shared" si="141"/>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8"/>
        <v/>
      </c>
      <c r="T1762" s="232" t="str">
        <f ca="1">IF(B1762="","",IF(ISERROR(MATCH($J1762,SorP!$B$1:$B$6261,0)),"",INDIRECT("'SorP'!$A$"&amp;MATCH($S1762&amp;$J1762,SorP!C:C,0))))</f>
        <v/>
      </c>
      <c r="U1762" s="233"/>
      <c r="V1762" s="234" t="e">
        <f ca="1">IF(C1762="",NA(),MATCH($B1762&amp;$C1762,'Smelter Look-up'!$J:$J,0))</f>
        <v>#N/A</v>
      </c>
      <c r="X1762" s="191">
        <f ca="1" t="shared" si="137"/>
        <v>0</v>
      </c>
      <c r="AB1762" s="235" t="str">
        <f ca="1" t="shared" si="139"/>
        <v/>
      </c>
      <c r="AC1762" s="191" t="str">
        <f ca="1" t="shared" si="140"/>
        <v/>
      </c>
      <c r="AD1762" s="191" t="str">
        <f ca="1" t="shared" si="141"/>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8"/>
        <v/>
      </c>
      <c r="T1763" s="232" t="str">
        <f ca="1">IF(B1763="","",IF(ISERROR(MATCH($J1763,SorP!$B$1:$B$6261,0)),"",INDIRECT("'SorP'!$A$"&amp;MATCH($S1763&amp;$J1763,SorP!C:C,0))))</f>
        <v/>
      </c>
      <c r="U1763" s="233"/>
      <c r="V1763" s="234" t="e">
        <f ca="1">IF(C1763="",NA(),MATCH($B1763&amp;$C1763,'Smelter Look-up'!$J:$J,0))</f>
        <v>#N/A</v>
      </c>
      <c r="X1763" s="191">
        <f ca="1" t="shared" si="137"/>
        <v>0</v>
      </c>
      <c r="AB1763" s="235" t="str">
        <f ca="1" t="shared" si="139"/>
        <v/>
      </c>
      <c r="AC1763" s="191" t="str">
        <f ca="1" t="shared" si="140"/>
        <v/>
      </c>
      <c r="AD1763" s="191" t="str">
        <f ca="1" t="shared" si="141"/>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8"/>
        <v/>
      </c>
      <c r="T1764" s="232" t="str">
        <f ca="1">IF(B1764="","",IF(ISERROR(MATCH($J1764,SorP!$B$1:$B$6261,0)),"",INDIRECT("'SorP'!$A$"&amp;MATCH($S1764&amp;$J1764,SorP!C:C,0))))</f>
        <v/>
      </c>
      <c r="U1764" s="233"/>
      <c r="V1764" s="234" t="e">
        <f ca="1">IF(C1764="",NA(),MATCH($B1764&amp;$C1764,'Smelter Look-up'!$J:$J,0))</f>
        <v>#N/A</v>
      </c>
      <c r="X1764" s="191">
        <f ca="1" t="shared" si="137"/>
        <v>0</v>
      </c>
      <c r="AB1764" s="235" t="str">
        <f ca="1" t="shared" si="139"/>
        <v/>
      </c>
      <c r="AC1764" s="191" t="str">
        <f ca="1" t="shared" si="140"/>
        <v/>
      </c>
      <c r="AD1764" s="191" t="str">
        <f ca="1" t="shared" si="141"/>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8"/>
        <v/>
      </c>
      <c r="T1765" s="232" t="str">
        <f ca="1">IF(B1765="","",IF(ISERROR(MATCH($J1765,SorP!$B$1:$B$6261,0)),"",INDIRECT("'SorP'!$A$"&amp;MATCH($S1765&amp;$J1765,SorP!C:C,0))))</f>
        <v/>
      </c>
      <c r="U1765" s="233"/>
      <c r="V1765" s="234" t="e">
        <f ca="1">IF(C1765="",NA(),MATCH($B1765&amp;$C1765,'Smelter Look-up'!$J:$J,0))</f>
        <v>#N/A</v>
      </c>
      <c r="X1765" s="191">
        <f ca="1" t="shared" si="137"/>
        <v>0</v>
      </c>
      <c r="AB1765" s="235" t="str">
        <f ca="1" t="shared" si="139"/>
        <v/>
      </c>
      <c r="AC1765" s="191" t="str">
        <f ca="1" t="shared" si="140"/>
        <v/>
      </c>
      <c r="AD1765" s="191" t="str">
        <f ca="1" t="shared" si="141"/>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8"/>
        <v/>
      </c>
      <c r="T1766" s="232" t="str">
        <f ca="1">IF(B1766="","",IF(ISERROR(MATCH($J1766,SorP!$B$1:$B$6261,0)),"",INDIRECT("'SorP'!$A$"&amp;MATCH($S1766&amp;$J1766,SorP!C:C,0))))</f>
        <v/>
      </c>
      <c r="U1766" s="233"/>
      <c r="V1766" s="234" t="e">
        <f ca="1">IF(C1766="",NA(),MATCH($B1766&amp;$C1766,'Smelter Look-up'!$J:$J,0))</f>
        <v>#N/A</v>
      </c>
      <c r="X1766" s="191">
        <f ca="1" t="shared" si="137"/>
        <v>0</v>
      </c>
      <c r="AB1766" s="235" t="str">
        <f ca="1" t="shared" si="139"/>
        <v/>
      </c>
      <c r="AC1766" s="191" t="str">
        <f ca="1" t="shared" si="140"/>
        <v/>
      </c>
      <c r="AD1766" s="191" t="str">
        <f ca="1" t="shared" si="141"/>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8"/>
        <v/>
      </c>
      <c r="T1767" s="232" t="str">
        <f ca="1">IF(B1767="","",IF(ISERROR(MATCH($J1767,SorP!$B$1:$B$6261,0)),"",INDIRECT("'SorP'!$A$"&amp;MATCH($S1767&amp;$J1767,SorP!C:C,0))))</f>
        <v/>
      </c>
      <c r="U1767" s="233"/>
      <c r="V1767" s="234" t="e">
        <f ca="1">IF(C1767="",NA(),MATCH($B1767&amp;$C1767,'Smelter Look-up'!$J:$J,0))</f>
        <v>#N/A</v>
      </c>
      <c r="X1767" s="191">
        <f ca="1" t="shared" si="137"/>
        <v>0</v>
      </c>
      <c r="AB1767" s="235" t="str">
        <f ca="1" t="shared" si="139"/>
        <v/>
      </c>
      <c r="AC1767" s="191" t="str">
        <f ca="1" t="shared" si="140"/>
        <v/>
      </c>
      <c r="AD1767" s="191" t="str">
        <f ca="1" t="shared" si="141"/>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8"/>
        <v/>
      </c>
      <c r="T1768" s="232" t="str">
        <f ca="1">IF(B1768="","",IF(ISERROR(MATCH($J1768,SorP!$B$1:$B$6261,0)),"",INDIRECT("'SorP'!$A$"&amp;MATCH($S1768&amp;$J1768,SorP!C:C,0))))</f>
        <v/>
      </c>
      <c r="U1768" s="233"/>
      <c r="V1768" s="234" t="e">
        <f ca="1">IF(C1768="",NA(),MATCH($B1768&amp;$C1768,'Smelter Look-up'!$J:$J,0))</f>
        <v>#N/A</v>
      </c>
      <c r="X1768" s="191">
        <f ca="1" t="shared" si="137"/>
        <v>0</v>
      </c>
      <c r="AB1768" s="235" t="str">
        <f ca="1" t="shared" si="139"/>
        <v/>
      </c>
      <c r="AC1768" s="191" t="str">
        <f ca="1" t="shared" si="140"/>
        <v/>
      </c>
      <c r="AD1768" s="191" t="str">
        <f ca="1" t="shared" si="141"/>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8"/>
        <v/>
      </c>
      <c r="T1769" s="232" t="str">
        <f ca="1">IF(B1769="","",IF(ISERROR(MATCH($J1769,SorP!$B$1:$B$6261,0)),"",INDIRECT("'SorP'!$A$"&amp;MATCH($S1769&amp;$J1769,SorP!C:C,0))))</f>
        <v/>
      </c>
      <c r="U1769" s="233"/>
      <c r="V1769" s="234" t="e">
        <f ca="1">IF(C1769="",NA(),MATCH($B1769&amp;$C1769,'Smelter Look-up'!$J:$J,0))</f>
        <v>#N/A</v>
      </c>
      <c r="X1769" s="191">
        <f ca="1" t="shared" si="137"/>
        <v>0</v>
      </c>
      <c r="AB1769" s="235" t="str">
        <f ca="1" t="shared" si="139"/>
        <v/>
      </c>
      <c r="AC1769" s="191" t="str">
        <f ca="1" t="shared" si="140"/>
        <v/>
      </c>
      <c r="AD1769" s="191" t="str">
        <f ca="1" t="shared" si="141"/>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8"/>
        <v/>
      </c>
      <c r="T1770" s="232" t="str">
        <f ca="1">IF(B1770="","",IF(ISERROR(MATCH($J1770,SorP!$B$1:$B$6261,0)),"",INDIRECT("'SorP'!$A$"&amp;MATCH($S1770&amp;$J1770,SorP!C:C,0))))</f>
        <v/>
      </c>
      <c r="U1770" s="233"/>
      <c r="V1770" s="234" t="e">
        <f ca="1">IF(C1770="",NA(),MATCH($B1770&amp;$C1770,'Smelter Look-up'!$J:$J,0))</f>
        <v>#N/A</v>
      </c>
      <c r="X1770" s="191">
        <f ca="1" t="shared" si="137"/>
        <v>0</v>
      </c>
      <c r="AB1770" s="235" t="str">
        <f ca="1" t="shared" si="139"/>
        <v/>
      </c>
      <c r="AC1770" s="191" t="str">
        <f ca="1" t="shared" si="140"/>
        <v/>
      </c>
      <c r="AD1770" s="191" t="str">
        <f ca="1" t="shared" si="141"/>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8"/>
        <v/>
      </c>
      <c r="T1771" s="232" t="str">
        <f ca="1">IF(B1771="","",IF(ISERROR(MATCH($J1771,SorP!$B$1:$B$6261,0)),"",INDIRECT("'SorP'!$A$"&amp;MATCH($S1771&amp;$J1771,SorP!C:C,0))))</f>
        <v/>
      </c>
      <c r="U1771" s="233"/>
      <c r="V1771" s="234" t="e">
        <f ca="1">IF(C1771="",NA(),MATCH($B1771&amp;$C1771,'Smelter Look-up'!$J:$J,0))</f>
        <v>#N/A</v>
      </c>
      <c r="X1771" s="191">
        <f ca="1" t="shared" si="137"/>
        <v>0</v>
      </c>
      <c r="AB1771" s="235" t="str">
        <f ca="1" t="shared" si="139"/>
        <v/>
      </c>
      <c r="AC1771" s="191" t="str">
        <f ca="1" t="shared" si="140"/>
        <v/>
      </c>
      <c r="AD1771" s="191" t="str">
        <f ca="1" t="shared" si="141"/>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8"/>
        <v/>
      </c>
      <c r="T1772" s="232" t="str">
        <f ca="1">IF(B1772="","",IF(ISERROR(MATCH($J1772,SorP!$B$1:$B$6261,0)),"",INDIRECT("'SorP'!$A$"&amp;MATCH($S1772&amp;$J1772,SorP!C:C,0))))</f>
        <v/>
      </c>
      <c r="U1772" s="233"/>
      <c r="V1772" s="234" t="e">
        <f ca="1">IF(C1772="",NA(),MATCH($B1772&amp;$C1772,'Smelter Look-up'!$J:$J,0))</f>
        <v>#N/A</v>
      </c>
      <c r="X1772" s="191">
        <f ca="1" t="shared" si="137"/>
        <v>0</v>
      </c>
      <c r="AB1772" s="235" t="str">
        <f ca="1" t="shared" si="139"/>
        <v/>
      </c>
      <c r="AC1772" s="191" t="str">
        <f ca="1" t="shared" si="140"/>
        <v/>
      </c>
      <c r="AD1772" s="191" t="str">
        <f ca="1" t="shared" si="141"/>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8"/>
        <v/>
      </c>
      <c r="T1773" s="232" t="str">
        <f ca="1">IF(B1773="","",IF(ISERROR(MATCH($J1773,SorP!$B$1:$B$6261,0)),"",INDIRECT("'SorP'!$A$"&amp;MATCH($S1773&amp;$J1773,SorP!C:C,0))))</f>
        <v/>
      </c>
      <c r="U1773" s="233"/>
      <c r="V1773" s="234" t="e">
        <f ca="1">IF(C1773="",NA(),MATCH($B1773&amp;$C1773,'Smelter Look-up'!$J:$J,0))</f>
        <v>#N/A</v>
      </c>
      <c r="X1773" s="191">
        <f ca="1" t="shared" si="137"/>
        <v>0</v>
      </c>
      <c r="AB1773" s="235" t="str">
        <f ca="1" t="shared" si="139"/>
        <v/>
      </c>
      <c r="AC1773" s="191" t="str">
        <f ca="1" t="shared" si="140"/>
        <v/>
      </c>
      <c r="AD1773" s="191" t="str">
        <f ca="1" t="shared" si="141"/>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8"/>
        <v/>
      </c>
      <c r="T1774" s="232" t="str">
        <f ca="1">IF(B1774="","",IF(ISERROR(MATCH($J1774,SorP!$B$1:$B$6261,0)),"",INDIRECT("'SorP'!$A$"&amp;MATCH($S1774&amp;$J1774,SorP!C:C,0))))</f>
        <v/>
      </c>
      <c r="U1774" s="233"/>
      <c r="V1774" s="234" t="e">
        <f ca="1">IF(C1774="",NA(),MATCH($B1774&amp;$C1774,'Smelter Look-up'!$J:$J,0))</f>
        <v>#N/A</v>
      </c>
      <c r="X1774" s="191">
        <f ca="1" t="shared" si="137"/>
        <v>0</v>
      </c>
      <c r="AB1774" s="235" t="str">
        <f ca="1" t="shared" si="139"/>
        <v/>
      </c>
      <c r="AC1774" s="191" t="str">
        <f ca="1" t="shared" si="140"/>
        <v/>
      </c>
      <c r="AD1774" s="191" t="str">
        <f ca="1" t="shared" si="141"/>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8"/>
        <v/>
      </c>
      <c r="T1775" s="232" t="str">
        <f ca="1">IF(B1775="","",IF(ISERROR(MATCH($J1775,SorP!$B$1:$B$6261,0)),"",INDIRECT("'SorP'!$A$"&amp;MATCH($S1775&amp;$J1775,SorP!C:C,0))))</f>
        <v/>
      </c>
      <c r="U1775" s="233"/>
      <c r="V1775" s="234" t="e">
        <f ca="1">IF(C1775="",NA(),MATCH($B1775&amp;$C1775,'Smelter Look-up'!$J:$J,0))</f>
        <v>#N/A</v>
      </c>
      <c r="X1775" s="191">
        <f ca="1" t="shared" si="137"/>
        <v>0</v>
      </c>
      <c r="AB1775" s="235" t="str">
        <f ca="1" t="shared" si="139"/>
        <v/>
      </c>
      <c r="AC1775" s="191" t="str">
        <f ca="1" t="shared" si="140"/>
        <v/>
      </c>
      <c r="AD1775" s="191" t="str">
        <f ca="1" t="shared" si="141"/>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8"/>
        <v/>
      </c>
      <c r="T1776" s="232" t="str">
        <f ca="1">IF(B1776="","",IF(ISERROR(MATCH($J1776,SorP!$B$1:$B$6261,0)),"",INDIRECT("'SorP'!$A$"&amp;MATCH($S1776&amp;$J1776,SorP!C:C,0))))</f>
        <v/>
      </c>
      <c r="U1776" s="233"/>
      <c r="V1776" s="234" t="e">
        <f ca="1">IF(C1776="",NA(),MATCH($B1776&amp;$C1776,'Smelter Look-up'!$J:$J,0))</f>
        <v>#N/A</v>
      </c>
      <c r="X1776" s="191">
        <f ca="1" t="shared" si="137"/>
        <v>0</v>
      </c>
      <c r="AB1776" s="235" t="str">
        <f ca="1" t="shared" si="139"/>
        <v/>
      </c>
      <c r="AC1776" s="191" t="str">
        <f ca="1" t="shared" si="140"/>
        <v/>
      </c>
      <c r="AD1776" s="191" t="str">
        <f ca="1" t="shared" si="141"/>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8"/>
        <v/>
      </c>
      <c r="T1777" s="232" t="str">
        <f ca="1">IF(B1777="","",IF(ISERROR(MATCH($J1777,SorP!$B$1:$B$6261,0)),"",INDIRECT("'SorP'!$A$"&amp;MATCH($S1777&amp;$J1777,SorP!C:C,0))))</f>
        <v/>
      </c>
      <c r="U1777" s="233"/>
      <c r="V1777" s="234" t="e">
        <f ca="1">IF(C1777="",NA(),MATCH($B1777&amp;$C1777,'Smelter Look-up'!$J:$J,0))</f>
        <v>#N/A</v>
      </c>
      <c r="X1777" s="191">
        <f ca="1" t="shared" si="137"/>
        <v>0</v>
      </c>
      <c r="AB1777" s="235" t="str">
        <f ca="1" t="shared" si="139"/>
        <v/>
      </c>
      <c r="AC1777" s="191" t="str">
        <f ca="1" t="shared" si="140"/>
        <v/>
      </c>
      <c r="AD1777" s="191" t="str">
        <f ca="1" t="shared" si="141"/>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8"/>
        <v/>
      </c>
      <c r="T1778" s="232" t="str">
        <f ca="1">IF(B1778="","",IF(ISERROR(MATCH($J1778,SorP!$B$1:$B$6261,0)),"",INDIRECT("'SorP'!$A$"&amp;MATCH($S1778&amp;$J1778,SorP!C:C,0))))</f>
        <v/>
      </c>
      <c r="U1778" s="233"/>
      <c r="V1778" s="234" t="e">
        <f ca="1">IF(C1778="",NA(),MATCH($B1778&amp;$C1778,'Smelter Look-up'!$J:$J,0))</f>
        <v>#N/A</v>
      </c>
      <c r="X1778" s="191">
        <f ca="1" t="shared" si="137"/>
        <v>0</v>
      </c>
      <c r="AB1778" s="235" t="str">
        <f ca="1" t="shared" si="139"/>
        <v/>
      </c>
      <c r="AC1778" s="191" t="str">
        <f ca="1" t="shared" si="140"/>
        <v/>
      </c>
      <c r="AD1778" s="191" t="str">
        <f ca="1" t="shared" si="141"/>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8"/>
        <v/>
      </c>
      <c r="T1779" s="232" t="str">
        <f ca="1">IF(B1779="","",IF(ISERROR(MATCH($J1779,SorP!$B$1:$B$6261,0)),"",INDIRECT("'SorP'!$A$"&amp;MATCH($S1779&amp;$J1779,SorP!C:C,0))))</f>
        <v/>
      </c>
      <c r="U1779" s="233"/>
      <c r="V1779" s="234" t="e">
        <f ca="1">IF(C1779="",NA(),MATCH($B1779&amp;$C1779,'Smelter Look-up'!$J:$J,0))</f>
        <v>#N/A</v>
      </c>
      <c r="X1779" s="191">
        <f ca="1" t="shared" si="137"/>
        <v>0</v>
      </c>
      <c r="AB1779" s="235" t="str">
        <f ca="1" t="shared" si="139"/>
        <v/>
      </c>
      <c r="AC1779" s="191" t="str">
        <f ca="1" t="shared" si="140"/>
        <v/>
      </c>
      <c r="AD1779" s="191" t="str">
        <f ca="1" t="shared" si="141"/>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8"/>
        <v/>
      </c>
      <c r="T1780" s="232" t="str">
        <f ca="1">IF(B1780="","",IF(ISERROR(MATCH($J1780,SorP!$B$1:$B$6261,0)),"",INDIRECT("'SorP'!$A$"&amp;MATCH($S1780&amp;$J1780,SorP!C:C,0))))</f>
        <v/>
      </c>
      <c r="U1780" s="233"/>
      <c r="V1780" s="234" t="e">
        <f ca="1">IF(C1780="",NA(),MATCH($B1780&amp;$C1780,'Smelter Look-up'!$J:$J,0))</f>
        <v>#N/A</v>
      </c>
      <c r="X1780" s="191">
        <f ca="1" t="shared" si="137"/>
        <v>0</v>
      </c>
      <c r="AB1780" s="235" t="str">
        <f ca="1" t="shared" si="139"/>
        <v/>
      </c>
      <c r="AC1780" s="191" t="str">
        <f ca="1" t="shared" si="140"/>
        <v/>
      </c>
      <c r="AD1780" s="191" t="str">
        <f ca="1" t="shared" si="141"/>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8"/>
        <v/>
      </c>
      <c r="T1781" s="232" t="str">
        <f ca="1">IF(B1781="","",IF(ISERROR(MATCH($J1781,SorP!$B$1:$B$6261,0)),"",INDIRECT("'SorP'!$A$"&amp;MATCH($S1781&amp;$J1781,SorP!C:C,0))))</f>
        <v/>
      </c>
      <c r="U1781" s="233"/>
      <c r="V1781" s="234" t="e">
        <f ca="1">IF(C1781="",NA(),MATCH($B1781&amp;$C1781,'Smelter Look-up'!$J:$J,0))</f>
        <v>#N/A</v>
      </c>
      <c r="X1781" s="191">
        <f ca="1" t="shared" si="137"/>
        <v>0</v>
      </c>
      <c r="AB1781" s="235" t="str">
        <f ca="1" t="shared" si="139"/>
        <v/>
      </c>
      <c r="AC1781" s="191" t="str">
        <f ca="1" t="shared" si="140"/>
        <v/>
      </c>
      <c r="AD1781" s="191" t="str">
        <f ca="1" t="shared" si="141"/>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8"/>
        <v/>
      </c>
      <c r="T1782" s="232" t="str">
        <f ca="1">IF(B1782="","",IF(ISERROR(MATCH($J1782,SorP!$B$1:$B$6261,0)),"",INDIRECT("'SorP'!$A$"&amp;MATCH($S1782&amp;$J1782,SorP!C:C,0))))</f>
        <v/>
      </c>
      <c r="U1782" s="233"/>
      <c r="V1782" s="234" t="e">
        <f ca="1">IF(C1782="",NA(),MATCH($B1782&amp;$C1782,'Smelter Look-up'!$J:$J,0))</f>
        <v>#N/A</v>
      </c>
      <c r="X1782" s="191">
        <f ca="1" t="shared" si="137"/>
        <v>0</v>
      </c>
      <c r="AB1782" s="235" t="str">
        <f ca="1" t="shared" si="139"/>
        <v/>
      </c>
      <c r="AC1782" s="191" t="str">
        <f ca="1" t="shared" si="140"/>
        <v/>
      </c>
      <c r="AD1782" s="191" t="str">
        <f ca="1" t="shared" si="141"/>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8"/>
        <v/>
      </c>
      <c r="T1783" s="232" t="str">
        <f ca="1">IF(B1783="","",IF(ISERROR(MATCH($J1783,SorP!$B$1:$B$6261,0)),"",INDIRECT("'SorP'!$A$"&amp;MATCH($S1783&amp;$J1783,SorP!C:C,0))))</f>
        <v/>
      </c>
      <c r="U1783" s="233"/>
      <c r="V1783" s="234" t="e">
        <f ca="1">IF(C1783="",NA(),MATCH($B1783&amp;$C1783,'Smelter Look-up'!$J:$J,0))</f>
        <v>#N/A</v>
      </c>
      <c r="X1783" s="191">
        <f ca="1" t="shared" si="137"/>
        <v>0</v>
      </c>
      <c r="AB1783" s="235" t="str">
        <f ca="1" t="shared" si="139"/>
        <v/>
      </c>
      <c r="AC1783" s="191" t="str">
        <f ca="1" t="shared" si="140"/>
        <v/>
      </c>
      <c r="AD1783" s="191" t="str">
        <f ca="1" t="shared" si="141"/>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8"/>
        <v/>
      </c>
      <c r="T1784" s="232" t="str">
        <f ca="1">IF(B1784="","",IF(ISERROR(MATCH($J1784,SorP!$B$1:$B$6261,0)),"",INDIRECT("'SorP'!$A$"&amp;MATCH($S1784&amp;$J1784,SorP!C:C,0))))</f>
        <v/>
      </c>
      <c r="U1784" s="233"/>
      <c r="V1784" s="234" t="e">
        <f ca="1">IF(C1784="",NA(),MATCH($B1784&amp;$C1784,'Smelter Look-up'!$J:$J,0))</f>
        <v>#N/A</v>
      </c>
      <c r="X1784" s="191">
        <f ca="1" t="shared" si="137"/>
        <v>0</v>
      </c>
      <c r="AB1784" s="235" t="str">
        <f ca="1" t="shared" si="139"/>
        <v/>
      </c>
      <c r="AC1784" s="191" t="str">
        <f ca="1" t="shared" si="140"/>
        <v/>
      </c>
      <c r="AD1784" s="191" t="str">
        <f ca="1" t="shared" si="141"/>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8"/>
        <v/>
      </c>
      <c r="T1785" s="232" t="str">
        <f ca="1">IF(B1785="","",IF(ISERROR(MATCH($J1785,SorP!$B$1:$B$6261,0)),"",INDIRECT("'SorP'!$A$"&amp;MATCH($S1785&amp;$J1785,SorP!C:C,0))))</f>
        <v/>
      </c>
      <c r="U1785" s="233"/>
      <c r="V1785" s="234" t="e">
        <f ca="1">IF(C1785="",NA(),MATCH($B1785&amp;$C1785,'Smelter Look-up'!$J:$J,0))</f>
        <v>#N/A</v>
      </c>
      <c r="X1785" s="191">
        <f ca="1" t="shared" si="137"/>
        <v>0</v>
      </c>
      <c r="AB1785" s="235" t="str">
        <f ca="1" t="shared" si="139"/>
        <v/>
      </c>
      <c r="AC1785" s="191" t="str">
        <f ca="1" t="shared" si="140"/>
        <v/>
      </c>
      <c r="AD1785" s="191" t="str">
        <f ca="1" t="shared" si="141"/>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8"/>
        <v/>
      </c>
      <c r="T1786" s="232" t="str">
        <f ca="1">IF(B1786="","",IF(ISERROR(MATCH($J1786,SorP!$B$1:$B$6261,0)),"",INDIRECT("'SorP'!$A$"&amp;MATCH($S1786&amp;$J1786,SorP!C:C,0))))</f>
        <v/>
      </c>
      <c r="U1786" s="233"/>
      <c r="V1786" s="234" t="e">
        <f ca="1">IF(C1786="",NA(),MATCH($B1786&amp;$C1786,'Smelter Look-up'!$J:$J,0))</f>
        <v>#N/A</v>
      </c>
      <c r="X1786" s="191">
        <f ca="1" t="shared" si="137"/>
        <v>0</v>
      </c>
      <c r="AB1786" s="235" t="str">
        <f ca="1" t="shared" si="139"/>
        <v/>
      </c>
      <c r="AC1786" s="191" t="str">
        <f ca="1" t="shared" si="140"/>
        <v/>
      </c>
      <c r="AD1786" s="191" t="str">
        <f ca="1" t="shared" si="141"/>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8"/>
        <v/>
      </c>
      <c r="T1787" s="232" t="str">
        <f ca="1">IF(B1787="","",IF(ISERROR(MATCH($J1787,SorP!$B$1:$B$6261,0)),"",INDIRECT("'SorP'!$A$"&amp;MATCH($S1787&amp;$J1787,SorP!C:C,0))))</f>
        <v/>
      </c>
      <c r="U1787" s="233"/>
      <c r="V1787" s="234" t="e">
        <f ca="1">IF(C1787="",NA(),MATCH($B1787&amp;$C1787,'Smelter Look-up'!$J:$J,0))</f>
        <v>#N/A</v>
      </c>
      <c r="X1787" s="191">
        <f ca="1" t="shared" si="137"/>
        <v>0</v>
      </c>
      <c r="AB1787" s="235" t="str">
        <f ca="1" t="shared" si="139"/>
        <v/>
      </c>
      <c r="AC1787" s="191" t="str">
        <f ca="1" t="shared" si="140"/>
        <v/>
      </c>
      <c r="AD1787" s="191" t="str">
        <f ca="1" t="shared" si="141"/>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si="138"/>
        <v/>
      </c>
      <c r="T1788" s="232" t="str">
        <f ca="1">IF(B1788="","",IF(ISERROR(MATCH($J1788,SorP!$B$1:$B$6261,0)),"",INDIRECT("'SorP'!$A$"&amp;MATCH($S1788&amp;$J1788,SorP!C:C,0))))</f>
        <v/>
      </c>
      <c r="U1788" s="233"/>
      <c r="V1788" s="234" t="e">
        <f ca="1">IF(C1788="",NA(),MATCH($B1788&amp;$C1788,'Smelter Look-up'!$J:$J,0))</f>
        <v>#N/A</v>
      </c>
      <c r="X1788" s="191">
        <f ca="1" t="shared" si="137"/>
        <v>0</v>
      </c>
      <c r="AB1788" s="235" t="str">
        <f ca="1" t="shared" si="139"/>
        <v/>
      </c>
      <c r="AC1788" s="191" t="str">
        <f ca="1" t="shared" si="140"/>
        <v/>
      </c>
      <c r="AD1788" s="191" t="str">
        <f ca="1" t="shared" si="141"/>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38"/>
        <v/>
      </c>
      <c r="T1789" s="232" t="str">
        <f ca="1">IF(B1789="","",IF(ISERROR(MATCH($J1789,SorP!$B$1:$B$6261,0)),"",INDIRECT("'SorP'!$A$"&amp;MATCH($S1789&amp;$J1789,SorP!C:C,0))))</f>
        <v/>
      </c>
      <c r="U1789" s="233"/>
      <c r="V1789" s="234" t="e">
        <f ca="1">IF(C1789="",NA(),MATCH($B1789&amp;$C1789,'Smelter Look-up'!$J:$J,0))</f>
        <v>#N/A</v>
      </c>
      <c r="X1789" s="191">
        <f ca="1" t="shared" ref="X1789:X1852" si="142">IF(AND(C1789="Smelter not listed",OR(LEN(D1789)=0,LEN(E1789)=0)),1,0)</f>
        <v>0</v>
      </c>
      <c r="AB1789" s="235" t="str">
        <f ca="1" t="shared" si="139"/>
        <v/>
      </c>
      <c r="AC1789" s="191" t="str">
        <f ca="1" t="shared" si="140"/>
        <v/>
      </c>
      <c r="AD1789" s="191" t="str">
        <f ca="1" t="shared" si="141"/>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ref="S1790:S1853" si="143">IF(B1790="","",IF(ISERROR(MATCH($E1790,CL,0)),"Unknown",INDIRECT("'C'!$A$"&amp;MATCH($E1790,CL,0)+1)))</f>
        <v/>
      </c>
      <c r="T1790" s="232" t="str">
        <f ca="1">IF(B1790="","",IF(ISERROR(MATCH($J1790,SorP!$B$1:$B$6261,0)),"",INDIRECT("'SorP'!$A$"&amp;MATCH($S1790&amp;$J1790,SorP!C:C,0))))</f>
        <v/>
      </c>
      <c r="U1790" s="233"/>
      <c r="V1790" s="234" t="e">
        <f ca="1">IF(C1790="",NA(),MATCH($B1790&amp;$C1790,'Smelter Look-up'!$J:$J,0))</f>
        <v>#N/A</v>
      </c>
      <c r="X1790" s="191">
        <f ca="1" t="shared" si="142"/>
        <v>0</v>
      </c>
      <c r="AB1790" s="235" t="str">
        <f ca="1" t="shared" si="139"/>
        <v/>
      </c>
      <c r="AC1790" s="191" t="str">
        <f ca="1" t="shared" si="140"/>
        <v/>
      </c>
      <c r="AD1790" s="191" t="str">
        <f ca="1" t="shared" si="141"/>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3"/>
        <v/>
      </c>
      <c r="T1791" s="232" t="str">
        <f ca="1">IF(B1791="","",IF(ISERROR(MATCH($J1791,SorP!$B$1:$B$6261,0)),"",INDIRECT("'SorP'!$A$"&amp;MATCH($S1791&amp;$J1791,SorP!C:C,0))))</f>
        <v/>
      </c>
      <c r="U1791" s="233"/>
      <c r="V1791" s="234" t="e">
        <f ca="1">IF(C1791="",NA(),MATCH($B1791&amp;$C1791,'Smelter Look-up'!$J:$J,0))</f>
        <v>#N/A</v>
      </c>
      <c r="X1791" s="191">
        <f ca="1" t="shared" si="142"/>
        <v>0</v>
      </c>
      <c r="AB1791" s="235" t="str">
        <f ca="1" t="shared" si="139"/>
        <v/>
      </c>
      <c r="AC1791" s="191" t="str">
        <f ca="1" t="shared" si="140"/>
        <v/>
      </c>
      <c r="AD1791" s="191" t="str">
        <f ca="1" t="shared" si="141"/>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3"/>
        <v/>
      </c>
      <c r="T1792" s="232" t="str">
        <f ca="1">IF(B1792="","",IF(ISERROR(MATCH($J1792,SorP!$B$1:$B$6261,0)),"",INDIRECT("'SorP'!$A$"&amp;MATCH($S1792&amp;$J1792,SorP!C:C,0))))</f>
        <v/>
      </c>
      <c r="U1792" s="233"/>
      <c r="V1792" s="234" t="e">
        <f ca="1">IF(C1792="",NA(),MATCH($B1792&amp;$C1792,'Smelter Look-up'!$J:$J,0))</f>
        <v>#N/A</v>
      </c>
      <c r="X1792" s="191">
        <f ca="1" t="shared" si="142"/>
        <v>0</v>
      </c>
      <c r="AB1792" s="235" t="str">
        <f ca="1" t="shared" si="139"/>
        <v/>
      </c>
      <c r="AC1792" s="191" t="str">
        <f ca="1" t="shared" si="140"/>
        <v/>
      </c>
      <c r="AD1792" s="191" t="str">
        <f ca="1" t="shared" si="141"/>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3"/>
        <v/>
      </c>
      <c r="T1793" s="232" t="str">
        <f ca="1">IF(B1793="","",IF(ISERROR(MATCH($J1793,SorP!$B$1:$B$6261,0)),"",INDIRECT("'SorP'!$A$"&amp;MATCH($S1793&amp;$J1793,SorP!C:C,0))))</f>
        <v/>
      </c>
      <c r="U1793" s="233"/>
      <c r="V1793" s="234" t="e">
        <f ca="1">IF(C1793="",NA(),MATCH($B1793&amp;$C1793,'Smelter Look-up'!$J:$J,0))</f>
        <v>#N/A</v>
      </c>
      <c r="X1793" s="191">
        <f ca="1" t="shared" si="142"/>
        <v>0</v>
      </c>
      <c r="AB1793" s="235" t="str">
        <f ca="1" t="shared" si="139"/>
        <v/>
      </c>
      <c r="AC1793" s="191" t="str">
        <f ca="1" t="shared" si="140"/>
        <v/>
      </c>
      <c r="AD1793" s="191" t="str">
        <f ca="1" t="shared" si="141"/>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3"/>
        <v/>
      </c>
      <c r="T1794" s="232" t="str">
        <f ca="1">IF(B1794="","",IF(ISERROR(MATCH($J1794,SorP!$B$1:$B$6261,0)),"",INDIRECT("'SorP'!$A$"&amp;MATCH($S1794&amp;$J1794,SorP!C:C,0))))</f>
        <v/>
      </c>
      <c r="U1794" s="233"/>
      <c r="V1794" s="234" t="e">
        <f ca="1">IF(C1794="",NA(),MATCH($B1794&amp;$C1794,'Smelter Look-up'!$J:$J,0))</f>
        <v>#N/A</v>
      </c>
      <c r="X1794" s="191">
        <f ca="1" t="shared" si="142"/>
        <v>0</v>
      </c>
      <c r="AB1794" s="235" t="str">
        <f ca="1" t="shared" si="139"/>
        <v/>
      </c>
      <c r="AC1794" s="191" t="str">
        <f ca="1" t="shared" si="140"/>
        <v/>
      </c>
      <c r="AD1794" s="191" t="str">
        <f ca="1" t="shared" si="141"/>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3"/>
        <v/>
      </c>
      <c r="T1795" s="232" t="str">
        <f ca="1">IF(B1795="","",IF(ISERROR(MATCH($J1795,SorP!$B$1:$B$6261,0)),"",INDIRECT("'SorP'!$A$"&amp;MATCH($S1795&amp;$J1795,SorP!C:C,0))))</f>
        <v/>
      </c>
      <c r="U1795" s="233"/>
      <c r="V1795" s="234" t="e">
        <f ca="1">IF(C1795="",NA(),MATCH($B1795&amp;$C1795,'Smelter Look-up'!$J:$J,0))</f>
        <v>#N/A</v>
      </c>
      <c r="X1795" s="191">
        <f ca="1" t="shared" si="142"/>
        <v>0</v>
      </c>
      <c r="AB1795" s="235" t="str">
        <f ca="1" t="shared" si="139"/>
        <v/>
      </c>
      <c r="AC1795" s="191" t="str">
        <f ca="1" t="shared" si="140"/>
        <v/>
      </c>
      <c r="AD1795" s="191" t="str">
        <f ca="1" t="shared" si="141"/>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3"/>
        <v/>
      </c>
      <c r="T1796" s="232" t="str">
        <f ca="1">IF(B1796="","",IF(ISERROR(MATCH($J1796,SorP!$B$1:$B$6261,0)),"",INDIRECT("'SorP'!$A$"&amp;MATCH($S1796&amp;$J1796,SorP!C:C,0))))</f>
        <v/>
      </c>
      <c r="U1796" s="233"/>
      <c r="V1796" s="234" t="e">
        <f ca="1">IF(C1796="",NA(),MATCH($B1796&amp;$C1796,'Smelter Look-up'!$J:$J,0))</f>
        <v>#N/A</v>
      </c>
      <c r="X1796" s="191">
        <f ca="1" t="shared" si="142"/>
        <v>0</v>
      </c>
      <c r="AB1796" s="235" t="str">
        <f ca="1" t="shared" ref="AB1796:AB1859" si="144">IF(C1796="","",B1796)</f>
        <v/>
      </c>
      <c r="AC1796" s="191" t="str">
        <f ca="1" t="shared" ref="AC1796:AC1859" si="145">B1796</f>
        <v/>
      </c>
      <c r="AD1796" s="191" t="str">
        <f ca="1" t="shared" ref="AD1796:AD1859" si="146">IF(C1796="Smelter not listed",D1796,C1796)</f>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3"/>
        <v/>
      </c>
      <c r="T1797" s="232" t="str">
        <f ca="1">IF(B1797="","",IF(ISERROR(MATCH($J1797,SorP!$B$1:$B$6261,0)),"",INDIRECT("'SorP'!$A$"&amp;MATCH($S1797&amp;$J1797,SorP!C:C,0))))</f>
        <v/>
      </c>
      <c r="U1797" s="233"/>
      <c r="V1797" s="234" t="e">
        <f ca="1">IF(C1797="",NA(),MATCH($B1797&amp;$C1797,'Smelter Look-up'!$J:$J,0))</f>
        <v>#N/A</v>
      </c>
      <c r="X1797" s="191">
        <f ca="1" t="shared" si="142"/>
        <v>0</v>
      </c>
      <c r="AB1797" s="235" t="str">
        <f ca="1" t="shared" si="144"/>
        <v/>
      </c>
      <c r="AC1797" s="191" t="str">
        <f ca="1" t="shared" si="145"/>
        <v/>
      </c>
      <c r="AD1797" s="191" t="str">
        <f ca="1" t="shared" si="146"/>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3"/>
        <v/>
      </c>
      <c r="T1798" s="232" t="str">
        <f ca="1">IF(B1798="","",IF(ISERROR(MATCH($J1798,SorP!$B$1:$B$6261,0)),"",INDIRECT("'SorP'!$A$"&amp;MATCH($S1798&amp;$J1798,SorP!C:C,0))))</f>
        <v/>
      </c>
      <c r="U1798" s="233"/>
      <c r="V1798" s="234" t="e">
        <f ca="1">IF(C1798="",NA(),MATCH($B1798&amp;$C1798,'Smelter Look-up'!$J:$J,0))</f>
        <v>#N/A</v>
      </c>
      <c r="X1798" s="191">
        <f ca="1" t="shared" si="142"/>
        <v>0</v>
      </c>
      <c r="AB1798" s="235" t="str">
        <f ca="1" t="shared" si="144"/>
        <v/>
      </c>
      <c r="AC1798" s="191" t="str">
        <f ca="1" t="shared" si="145"/>
        <v/>
      </c>
      <c r="AD1798" s="191" t="str">
        <f ca="1" t="shared" si="146"/>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3"/>
        <v/>
      </c>
      <c r="T1799" s="232" t="str">
        <f ca="1">IF(B1799="","",IF(ISERROR(MATCH($J1799,SorP!$B$1:$B$6261,0)),"",INDIRECT("'SorP'!$A$"&amp;MATCH($S1799&amp;$J1799,SorP!C:C,0))))</f>
        <v/>
      </c>
      <c r="U1799" s="233"/>
      <c r="V1799" s="234" t="e">
        <f ca="1">IF(C1799="",NA(),MATCH($B1799&amp;$C1799,'Smelter Look-up'!$J:$J,0))</f>
        <v>#N/A</v>
      </c>
      <c r="X1799" s="191">
        <f ca="1" t="shared" si="142"/>
        <v>0</v>
      </c>
      <c r="AB1799" s="235" t="str">
        <f ca="1" t="shared" si="144"/>
        <v/>
      </c>
      <c r="AC1799" s="191" t="str">
        <f ca="1" t="shared" si="145"/>
        <v/>
      </c>
      <c r="AD1799" s="191" t="str">
        <f ca="1" t="shared" si="146"/>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3"/>
        <v/>
      </c>
      <c r="T1800" s="232" t="str">
        <f ca="1">IF(B1800="","",IF(ISERROR(MATCH($J1800,SorP!$B$1:$B$6261,0)),"",INDIRECT("'SorP'!$A$"&amp;MATCH($S1800&amp;$J1800,SorP!C:C,0))))</f>
        <v/>
      </c>
      <c r="U1800" s="233"/>
      <c r="V1800" s="234" t="e">
        <f ca="1">IF(C1800="",NA(),MATCH($B1800&amp;$C1800,'Smelter Look-up'!$J:$J,0))</f>
        <v>#N/A</v>
      </c>
      <c r="X1800" s="191">
        <f ca="1" t="shared" si="142"/>
        <v>0</v>
      </c>
      <c r="AB1800" s="235" t="str">
        <f ca="1" t="shared" si="144"/>
        <v/>
      </c>
      <c r="AC1800" s="191" t="str">
        <f ca="1" t="shared" si="145"/>
        <v/>
      </c>
      <c r="AD1800" s="191" t="str">
        <f ca="1" t="shared" si="146"/>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3"/>
        <v/>
      </c>
      <c r="T1801" s="232" t="str">
        <f ca="1">IF(B1801="","",IF(ISERROR(MATCH($J1801,SorP!$B$1:$B$6261,0)),"",INDIRECT("'SorP'!$A$"&amp;MATCH($S1801&amp;$J1801,SorP!C:C,0))))</f>
        <v/>
      </c>
      <c r="U1801" s="233"/>
      <c r="V1801" s="234" t="e">
        <f ca="1">IF(C1801="",NA(),MATCH($B1801&amp;$C1801,'Smelter Look-up'!$J:$J,0))</f>
        <v>#N/A</v>
      </c>
      <c r="X1801" s="191">
        <f ca="1" t="shared" si="142"/>
        <v>0</v>
      </c>
      <c r="AB1801" s="235" t="str">
        <f ca="1" t="shared" si="144"/>
        <v/>
      </c>
      <c r="AC1801" s="191" t="str">
        <f ca="1" t="shared" si="145"/>
        <v/>
      </c>
      <c r="AD1801" s="191" t="str">
        <f ca="1" t="shared" si="146"/>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3"/>
        <v/>
      </c>
      <c r="T1802" s="232" t="str">
        <f ca="1">IF(B1802="","",IF(ISERROR(MATCH($J1802,SorP!$B$1:$B$6261,0)),"",INDIRECT("'SorP'!$A$"&amp;MATCH($S1802&amp;$J1802,SorP!C:C,0))))</f>
        <v/>
      </c>
      <c r="U1802" s="233"/>
      <c r="V1802" s="234" t="e">
        <f ca="1">IF(C1802="",NA(),MATCH($B1802&amp;$C1802,'Smelter Look-up'!$J:$J,0))</f>
        <v>#N/A</v>
      </c>
      <c r="X1802" s="191">
        <f ca="1" t="shared" si="142"/>
        <v>0</v>
      </c>
      <c r="AB1802" s="235" t="str">
        <f ca="1" t="shared" si="144"/>
        <v/>
      </c>
      <c r="AC1802" s="191" t="str">
        <f ca="1" t="shared" si="145"/>
        <v/>
      </c>
      <c r="AD1802" s="191" t="str">
        <f ca="1" t="shared" si="146"/>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3"/>
        <v/>
      </c>
      <c r="T1803" s="232" t="str">
        <f ca="1">IF(B1803="","",IF(ISERROR(MATCH($J1803,SorP!$B$1:$B$6261,0)),"",INDIRECT("'SorP'!$A$"&amp;MATCH($S1803&amp;$J1803,SorP!C:C,0))))</f>
        <v/>
      </c>
      <c r="U1803" s="233"/>
      <c r="V1803" s="234" t="e">
        <f ca="1">IF(C1803="",NA(),MATCH($B1803&amp;$C1803,'Smelter Look-up'!$J:$J,0))</f>
        <v>#N/A</v>
      </c>
      <c r="X1803" s="191">
        <f ca="1" t="shared" si="142"/>
        <v>0</v>
      </c>
      <c r="AB1803" s="235" t="str">
        <f ca="1" t="shared" si="144"/>
        <v/>
      </c>
      <c r="AC1803" s="191" t="str">
        <f ca="1" t="shared" si="145"/>
        <v/>
      </c>
      <c r="AD1803" s="191" t="str">
        <f ca="1" t="shared" si="146"/>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3"/>
        <v/>
      </c>
      <c r="T1804" s="232" t="str">
        <f ca="1">IF(B1804="","",IF(ISERROR(MATCH($J1804,SorP!$B$1:$B$6261,0)),"",INDIRECT("'SorP'!$A$"&amp;MATCH($S1804&amp;$J1804,SorP!C:C,0))))</f>
        <v/>
      </c>
      <c r="U1804" s="233"/>
      <c r="V1804" s="234" t="e">
        <f ca="1">IF(C1804="",NA(),MATCH($B1804&amp;$C1804,'Smelter Look-up'!$J:$J,0))</f>
        <v>#N/A</v>
      </c>
      <c r="X1804" s="191">
        <f ca="1" t="shared" si="142"/>
        <v>0</v>
      </c>
      <c r="AB1804" s="235" t="str">
        <f ca="1" t="shared" si="144"/>
        <v/>
      </c>
      <c r="AC1804" s="191" t="str">
        <f ca="1" t="shared" si="145"/>
        <v/>
      </c>
      <c r="AD1804" s="191" t="str">
        <f ca="1" t="shared" si="146"/>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3"/>
        <v/>
      </c>
      <c r="T1805" s="232" t="str">
        <f ca="1">IF(B1805="","",IF(ISERROR(MATCH($J1805,SorP!$B$1:$B$6261,0)),"",INDIRECT("'SorP'!$A$"&amp;MATCH($S1805&amp;$J1805,SorP!C:C,0))))</f>
        <v/>
      </c>
      <c r="U1805" s="233"/>
      <c r="V1805" s="234" t="e">
        <f ca="1">IF(C1805="",NA(),MATCH($B1805&amp;$C1805,'Smelter Look-up'!$J:$J,0))</f>
        <v>#N/A</v>
      </c>
      <c r="X1805" s="191">
        <f ca="1" t="shared" si="142"/>
        <v>0</v>
      </c>
      <c r="AB1805" s="235" t="str">
        <f ca="1" t="shared" si="144"/>
        <v/>
      </c>
      <c r="AC1805" s="191" t="str">
        <f ca="1" t="shared" si="145"/>
        <v/>
      </c>
      <c r="AD1805" s="191" t="str">
        <f ca="1" t="shared" si="146"/>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3"/>
        <v/>
      </c>
      <c r="T1806" s="232" t="str">
        <f ca="1">IF(B1806="","",IF(ISERROR(MATCH($J1806,SorP!$B$1:$B$6261,0)),"",INDIRECT("'SorP'!$A$"&amp;MATCH($S1806&amp;$J1806,SorP!C:C,0))))</f>
        <v/>
      </c>
      <c r="U1806" s="233"/>
      <c r="V1806" s="234" t="e">
        <f ca="1">IF(C1806="",NA(),MATCH($B1806&amp;$C1806,'Smelter Look-up'!$J:$J,0))</f>
        <v>#N/A</v>
      </c>
      <c r="X1806" s="191">
        <f ca="1" t="shared" si="142"/>
        <v>0</v>
      </c>
      <c r="AB1806" s="235" t="str">
        <f ca="1" t="shared" si="144"/>
        <v/>
      </c>
      <c r="AC1806" s="191" t="str">
        <f ca="1" t="shared" si="145"/>
        <v/>
      </c>
      <c r="AD1806" s="191" t="str">
        <f ca="1" t="shared" si="146"/>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3"/>
        <v/>
      </c>
      <c r="T1807" s="232" t="str">
        <f ca="1">IF(B1807="","",IF(ISERROR(MATCH($J1807,SorP!$B$1:$B$6261,0)),"",INDIRECT("'SorP'!$A$"&amp;MATCH($S1807&amp;$J1807,SorP!C:C,0))))</f>
        <v/>
      </c>
      <c r="U1807" s="233"/>
      <c r="V1807" s="234" t="e">
        <f ca="1">IF(C1807="",NA(),MATCH($B1807&amp;$C1807,'Smelter Look-up'!$J:$J,0))</f>
        <v>#N/A</v>
      </c>
      <c r="X1807" s="191">
        <f ca="1" t="shared" si="142"/>
        <v>0</v>
      </c>
      <c r="AB1807" s="235" t="str">
        <f ca="1" t="shared" si="144"/>
        <v/>
      </c>
      <c r="AC1807" s="191" t="str">
        <f ca="1" t="shared" si="145"/>
        <v/>
      </c>
      <c r="AD1807" s="191" t="str">
        <f ca="1" t="shared" si="146"/>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3"/>
        <v/>
      </c>
      <c r="T1808" s="232" t="str">
        <f ca="1">IF(B1808="","",IF(ISERROR(MATCH($J1808,SorP!$B$1:$B$6261,0)),"",INDIRECT("'SorP'!$A$"&amp;MATCH($S1808&amp;$J1808,SorP!C:C,0))))</f>
        <v/>
      </c>
      <c r="U1808" s="233"/>
      <c r="V1808" s="234" t="e">
        <f ca="1">IF(C1808="",NA(),MATCH($B1808&amp;$C1808,'Smelter Look-up'!$J:$J,0))</f>
        <v>#N/A</v>
      </c>
      <c r="X1808" s="191">
        <f ca="1" t="shared" si="142"/>
        <v>0</v>
      </c>
      <c r="AB1808" s="235" t="str">
        <f ca="1" t="shared" si="144"/>
        <v/>
      </c>
      <c r="AC1808" s="191" t="str">
        <f ca="1" t="shared" si="145"/>
        <v/>
      </c>
      <c r="AD1808" s="191" t="str">
        <f ca="1" t="shared" si="146"/>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3"/>
        <v/>
      </c>
      <c r="T1809" s="232" t="str">
        <f ca="1">IF(B1809="","",IF(ISERROR(MATCH($J1809,SorP!$B$1:$B$6261,0)),"",INDIRECT("'SorP'!$A$"&amp;MATCH($S1809&amp;$J1809,SorP!C:C,0))))</f>
        <v/>
      </c>
      <c r="U1809" s="233"/>
      <c r="V1809" s="234" t="e">
        <f ca="1">IF(C1809="",NA(),MATCH($B1809&amp;$C1809,'Smelter Look-up'!$J:$J,0))</f>
        <v>#N/A</v>
      </c>
      <c r="X1809" s="191">
        <f ca="1" t="shared" si="142"/>
        <v>0</v>
      </c>
      <c r="AB1809" s="235" t="str">
        <f ca="1" t="shared" si="144"/>
        <v/>
      </c>
      <c r="AC1809" s="191" t="str">
        <f ca="1" t="shared" si="145"/>
        <v/>
      </c>
      <c r="AD1809" s="191" t="str">
        <f ca="1" t="shared" si="146"/>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3"/>
        <v/>
      </c>
      <c r="T1810" s="232" t="str">
        <f ca="1">IF(B1810="","",IF(ISERROR(MATCH($J1810,SorP!$B$1:$B$6261,0)),"",INDIRECT("'SorP'!$A$"&amp;MATCH($S1810&amp;$J1810,SorP!C:C,0))))</f>
        <v/>
      </c>
      <c r="U1810" s="233"/>
      <c r="V1810" s="234" t="e">
        <f ca="1">IF(C1810="",NA(),MATCH($B1810&amp;$C1810,'Smelter Look-up'!$J:$J,0))</f>
        <v>#N/A</v>
      </c>
      <c r="X1810" s="191">
        <f ca="1" t="shared" si="142"/>
        <v>0</v>
      </c>
      <c r="AB1810" s="235" t="str">
        <f ca="1" t="shared" si="144"/>
        <v/>
      </c>
      <c r="AC1810" s="191" t="str">
        <f ca="1" t="shared" si="145"/>
        <v/>
      </c>
      <c r="AD1810" s="191" t="str">
        <f ca="1" t="shared" si="146"/>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3"/>
        <v/>
      </c>
      <c r="T1811" s="232" t="str">
        <f ca="1">IF(B1811="","",IF(ISERROR(MATCH($J1811,SorP!$B$1:$B$6261,0)),"",INDIRECT("'SorP'!$A$"&amp;MATCH($S1811&amp;$J1811,SorP!C:C,0))))</f>
        <v/>
      </c>
      <c r="U1811" s="233"/>
      <c r="V1811" s="234" t="e">
        <f ca="1">IF(C1811="",NA(),MATCH($B1811&amp;$C1811,'Smelter Look-up'!$J:$J,0))</f>
        <v>#N/A</v>
      </c>
      <c r="X1811" s="191">
        <f ca="1" t="shared" si="142"/>
        <v>0</v>
      </c>
      <c r="AB1811" s="235" t="str">
        <f ca="1" t="shared" si="144"/>
        <v/>
      </c>
      <c r="AC1811" s="191" t="str">
        <f ca="1" t="shared" si="145"/>
        <v/>
      </c>
      <c r="AD1811" s="191" t="str">
        <f ca="1" t="shared" si="146"/>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3"/>
        <v/>
      </c>
      <c r="T1812" s="232" t="str">
        <f ca="1">IF(B1812="","",IF(ISERROR(MATCH($J1812,SorP!$B$1:$B$6261,0)),"",INDIRECT("'SorP'!$A$"&amp;MATCH($S1812&amp;$J1812,SorP!C:C,0))))</f>
        <v/>
      </c>
      <c r="U1812" s="233"/>
      <c r="V1812" s="234" t="e">
        <f ca="1">IF(C1812="",NA(),MATCH($B1812&amp;$C1812,'Smelter Look-up'!$J:$J,0))</f>
        <v>#N/A</v>
      </c>
      <c r="X1812" s="191">
        <f ca="1" t="shared" si="142"/>
        <v>0</v>
      </c>
      <c r="AB1812" s="235" t="str">
        <f ca="1" t="shared" si="144"/>
        <v/>
      </c>
      <c r="AC1812" s="191" t="str">
        <f ca="1" t="shared" si="145"/>
        <v/>
      </c>
      <c r="AD1812" s="191" t="str">
        <f ca="1" t="shared" si="146"/>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3"/>
        <v/>
      </c>
      <c r="T1813" s="232" t="str">
        <f ca="1">IF(B1813="","",IF(ISERROR(MATCH($J1813,SorP!$B$1:$B$6261,0)),"",INDIRECT("'SorP'!$A$"&amp;MATCH($S1813&amp;$J1813,SorP!C:C,0))))</f>
        <v/>
      </c>
      <c r="U1813" s="233"/>
      <c r="V1813" s="234" t="e">
        <f ca="1">IF(C1813="",NA(),MATCH($B1813&amp;$C1813,'Smelter Look-up'!$J:$J,0))</f>
        <v>#N/A</v>
      </c>
      <c r="X1813" s="191">
        <f ca="1" t="shared" si="142"/>
        <v>0</v>
      </c>
      <c r="AB1813" s="235" t="str">
        <f ca="1" t="shared" si="144"/>
        <v/>
      </c>
      <c r="AC1813" s="191" t="str">
        <f ca="1" t="shared" si="145"/>
        <v/>
      </c>
      <c r="AD1813" s="191" t="str">
        <f ca="1" t="shared" si="146"/>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3"/>
        <v/>
      </c>
      <c r="T1814" s="232" t="str">
        <f ca="1">IF(B1814="","",IF(ISERROR(MATCH($J1814,SorP!$B$1:$B$6261,0)),"",INDIRECT("'SorP'!$A$"&amp;MATCH($S1814&amp;$J1814,SorP!C:C,0))))</f>
        <v/>
      </c>
      <c r="U1814" s="233"/>
      <c r="V1814" s="234" t="e">
        <f ca="1">IF(C1814="",NA(),MATCH($B1814&amp;$C1814,'Smelter Look-up'!$J:$J,0))</f>
        <v>#N/A</v>
      </c>
      <c r="X1814" s="191">
        <f ca="1" t="shared" si="142"/>
        <v>0</v>
      </c>
      <c r="AB1814" s="235" t="str">
        <f ca="1" t="shared" si="144"/>
        <v/>
      </c>
      <c r="AC1814" s="191" t="str">
        <f ca="1" t="shared" si="145"/>
        <v/>
      </c>
      <c r="AD1814" s="191" t="str">
        <f ca="1" t="shared" si="146"/>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3"/>
        <v/>
      </c>
      <c r="T1815" s="232" t="str">
        <f ca="1">IF(B1815="","",IF(ISERROR(MATCH($J1815,SorP!$B$1:$B$6261,0)),"",INDIRECT("'SorP'!$A$"&amp;MATCH($S1815&amp;$J1815,SorP!C:C,0))))</f>
        <v/>
      </c>
      <c r="U1815" s="233"/>
      <c r="V1815" s="234" t="e">
        <f ca="1">IF(C1815="",NA(),MATCH($B1815&amp;$C1815,'Smelter Look-up'!$J:$J,0))</f>
        <v>#N/A</v>
      </c>
      <c r="X1815" s="191">
        <f ca="1" t="shared" si="142"/>
        <v>0</v>
      </c>
      <c r="AB1815" s="235" t="str">
        <f ca="1" t="shared" si="144"/>
        <v/>
      </c>
      <c r="AC1815" s="191" t="str">
        <f ca="1" t="shared" si="145"/>
        <v/>
      </c>
      <c r="AD1815" s="191" t="str">
        <f ca="1" t="shared" si="146"/>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3"/>
        <v/>
      </c>
      <c r="T1816" s="232" t="str">
        <f ca="1">IF(B1816="","",IF(ISERROR(MATCH($J1816,SorP!$B$1:$B$6261,0)),"",INDIRECT("'SorP'!$A$"&amp;MATCH($S1816&amp;$J1816,SorP!C:C,0))))</f>
        <v/>
      </c>
      <c r="U1816" s="233"/>
      <c r="V1816" s="234" t="e">
        <f ca="1">IF(C1816="",NA(),MATCH($B1816&amp;$C1816,'Smelter Look-up'!$J:$J,0))</f>
        <v>#N/A</v>
      </c>
      <c r="X1816" s="191">
        <f ca="1" t="shared" si="142"/>
        <v>0</v>
      </c>
      <c r="AB1816" s="235" t="str">
        <f ca="1" t="shared" si="144"/>
        <v/>
      </c>
      <c r="AC1816" s="191" t="str">
        <f ca="1" t="shared" si="145"/>
        <v/>
      </c>
      <c r="AD1816" s="191" t="str">
        <f ca="1" t="shared" si="146"/>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3"/>
        <v/>
      </c>
      <c r="T1817" s="232" t="str">
        <f ca="1">IF(B1817="","",IF(ISERROR(MATCH($J1817,SorP!$B$1:$B$6261,0)),"",INDIRECT("'SorP'!$A$"&amp;MATCH($S1817&amp;$J1817,SorP!C:C,0))))</f>
        <v/>
      </c>
      <c r="U1817" s="233"/>
      <c r="V1817" s="234" t="e">
        <f ca="1">IF(C1817="",NA(),MATCH($B1817&amp;$C1817,'Smelter Look-up'!$J:$J,0))</f>
        <v>#N/A</v>
      </c>
      <c r="X1817" s="191">
        <f ca="1" t="shared" si="142"/>
        <v>0</v>
      </c>
      <c r="AB1817" s="235" t="str">
        <f ca="1" t="shared" si="144"/>
        <v/>
      </c>
      <c r="AC1817" s="191" t="str">
        <f ca="1" t="shared" si="145"/>
        <v/>
      </c>
      <c r="AD1817" s="191" t="str">
        <f ca="1" t="shared" si="146"/>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3"/>
        <v/>
      </c>
      <c r="T1818" s="232" t="str">
        <f ca="1">IF(B1818="","",IF(ISERROR(MATCH($J1818,SorP!$B$1:$B$6261,0)),"",INDIRECT("'SorP'!$A$"&amp;MATCH($S1818&amp;$J1818,SorP!C:C,0))))</f>
        <v/>
      </c>
      <c r="U1818" s="233"/>
      <c r="V1818" s="234" t="e">
        <f ca="1">IF(C1818="",NA(),MATCH($B1818&amp;$C1818,'Smelter Look-up'!$J:$J,0))</f>
        <v>#N/A</v>
      </c>
      <c r="X1818" s="191">
        <f ca="1" t="shared" si="142"/>
        <v>0</v>
      </c>
      <c r="AB1818" s="235" t="str">
        <f ca="1" t="shared" si="144"/>
        <v/>
      </c>
      <c r="AC1818" s="191" t="str">
        <f ca="1" t="shared" si="145"/>
        <v/>
      </c>
      <c r="AD1818" s="191" t="str">
        <f ca="1" t="shared" si="146"/>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3"/>
        <v/>
      </c>
      <c r="T1819" s="232" t="str">
        <f ca="1">IF(B1819="","",IF(ISERROR(MATCH($J1819,SorP!$B$1:$B$6261,0)),"",INDIRECT("'SorP'!$A$"&amp;MATCH($S1819&amp;$J1819,SorP!C:C,0))))</f>
        <v/>
      </c>
      <c r="U1819" s="233"/>
      <c r="V1819" s="234" t="e">
        <f ca="1">IF(C1819="",NA(),MATCH($B1819&amp;$C1819,'Smelter Look-up'!$J:$J,0))</f>
        <v>#N/A</v>
      </c>
      <c r="X1819" s="191">
        <f ca="1" t="shared" si="142"/>
        <v>0</v>
      </c>
      <c r="AB1819" s="235" t="str">
        <f ca="1" t="shared" si="144"/>
        <v/>
      </c>
      <c r="AC1819" s="191" t="str">
        <f ca="1" t="shared" si="145"/>
        <v/>
      </c>
      <c r="AD1819" s="191" t="str">
        <f ca="1" t="shared" si="146"/>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3"/>
        <v/>
      </c>
      <c r="T1820" s="232" t="str">
        <f ca="1">IF(B1820="","",IF(ISERROR(MATCH($J1820,SorP!$B$1:$B$6261,0)),"",INDIRECT("'SorP'!$A$"&amp;MATCH($S1820&amp;$J1820,SorP!C:C,0))))</f>
        <v/>
      </c>
      <c r="U1820" s="233"/>
      <c r="V1820" s="234" t="e">
        <f ca="1">IF(C1820="",NA(),MATCH($B1820&amp;$C1820,'Smelter Look-up'!$J:$J,0))</f>
        <v>#N/A</v>
      </c>
      <c r="X1820" s="191">
        <f ca="1" t="shared" si="142"/>
        <v>0</v>
      </c>
      <c r="AB1820" s="235" t="str">
        <f ca="1" t="shared" si="144"/>
        <v/>
      </c>
      <c r="AC1820" s="191" t="str">
        <f ca="1" t="shared" si="145"/>
        <v/>
      </c>
      <c r="AD1820" s="191" t="str">
        <f ca="1" t="shared" si="146"/>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3"/>
        <v/>
      </c>
      <c r="T1821" s="232" t="str">
        <f ca="1">IF(B1821="","",IF(ISERROR(MATCH($J1821,SorP!$B$1:$B$6261,0)),"",INDIRECT("'SorP'!$A$"&amp;MATCH($S1821&amp;$J1821,SorP!C:C,0))))</f>
        <v/>
      </c>
      <c r="U1821" s="233"/>
      <c r="V1821" s="234" t="e">
        <f ca="1">IF(C1821="",NA(),MATCH($B1821&amp;$C1821,'Smelter Look-up'!$J:$J,0))</f>
        <v>#N/A</v>
      </c>
      <c r="X1821" s="191">
        <f ca="1" t="shared" si="142"/>
        <v>0</v>
      </c>
      <c r="AB1821" s="235" t="str">
        <f ca="1" t="shared" si="144"/>
        <v/>
      </c>
      <c r="AC1821" s="191" t="str">
        <f ca="1" t="shared" si="145"/>
        <v/>
      </c>
      <c r="AD1821" s="191" t="str">
        <f ca="1" t="shared" si="146"/>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3"/>
        <v/>
      </c>
      <c r="T1822" s="232" t="str">
        <f ca="1">IF(B1822="","",IF(ISERROR(MATCH($J1822,SorP!$B$1:$B$6261,0)),"",INDIRECT("'SorP'!$A$"&amp;MATCH($S1822&amp;$J1822,SorP!C:C,0))))</f>
        <v/>
      </c>
      <c r="U1822" s="233"/>
      <c r="V1822" s="234" t="e">
        <f ca="1">IF(C1822="",NA(),MATCH($B1822&amp;$C1822,'Smelter Look-up'!$J:$J,0))</f>
        <v>#N/A</v>
      </c>
      <c r="X1822" s="191">
        <f ca="1" t="shared" si="142"/>
        <v>0</v>
      </c>
      <c r="AB1822" s="235" t="str">
        <f ca="1" t="shared" si="144"/>
        <v/>
      </c>
      <c r="AC1822" s="191" t="str">
        <f ca="1" t="shared" si="145"/>
        <v/>
      </c>
      <c r="AD1822" s="191" t="str">
        <f ca="1" t="shared" si="146"/>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3"/>
        <v/>
      </c>
      <c r="T1823" s="232" t="str">
        <f ca="1">IF(B1823="","",IF(ISERROR(MATCH($J1823,SorP!$B$1:$B$6261,0)),"",INDIRECT("'SorP'!$A$"&amp;MATCH($S1823&amp;$J1823,SorP!C:C,0))))</f>
        <v/>
      </c>
      <c r="U1823" s="233"/>
      <c r="V1823" s="234" t="e">
        <f ca="1">IF(C1823="",NA(),MATCH($B1823&amp;$C1823,'Smelter Look-up'!$J:$J,0))</f>
        <v>#N/A</v>
      </c>
      <c r="X1823" s="191">
        <f ca="1" t="shared" si="142"/>
        <v>0</v>
      </c>
      <c r="AB1823" s="235" t="str">
        <f ca="1" t="shared" si="144"/>
        <v/>
      </c>
      <c r="AC1823" s="191" t="str">
        <f ca="1" t="shared" si="145"/>
        <v/>
      </c>
      <c r="AD1823" s="191" t="str">
        <f ca="1" t="shared" si="146"/>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3"/>
        <v/>
      </c>
      <c r="T1824" s="232" t="str">
        <f ca="1">IF(B1824="","",IF(ISERROR(MATCH($J1824,SorP!$B$1:$B$6261,0)),"",INDIRECT("'SorP'!$A$"&amp;MATCH($S1824&amp;$J1824,SorP!C:C,0))))</f>
        <v/>
      </c>
      <c r="U1824" s="233"/>
      <c r="V1824" s="234" t="e">
        <f ca="1">IF(C1824="",NA(),MATCH($B1824&amp;$C1824,'Smelter Look-up'!$J:$J,0))</f>
        <v>#N/A</v>
      </c>
      <c r="X1824" s="191">
        <f ca="1" t="shared" si="142"/>
        <v>0</v>
      </c>
      <c r="AB1824" s="235" t="str">
        <f ca="1" t="shared" si="144"/>
        <v/>
      </c>
      <c r="AC1824" s="191" t="str">
        <f ca="1" t="shared" si="145"/>
        <v/>
      </c>
      <c r="AD1824" s="191" t="str">
        <f ca="1" t="shared" si="146"/>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3"/>
        <v/>
      </c>
      <c r="T1825" s="232" t="str">
        <f ca="1">IF(B1825="","",IF(ISERROR(MATCH($J1825,SorP!$B$1:$B$6261,0)),"",INDIRECT("'SorP'!$A$"&amp;MATCH($S1825&amp;$J1825,SorP!C:C,0))))</f>
        <v/>
      </c>
      <c r="U1825" s="233"/>
      <c r="V1825" s="234" t="e">
        <f ca="1">IF(C1825="",NA(),MATCH($B1825&amp;$C1825,'Smelter Look-up'!$J:$J,0))</f>
        <v>#N/A</v>
      </c>
      <c r="X1825" s="191">
        <f ca="1" t="shared" si="142"/>
        <v>0</v>
      </c>
      <c r="AB1825" s="235" t="str">
        <f ca="1" t="shared" si="144"/>
        <v/>
      </c>
      <c r="AC1825" s="191" t="str">
        <f ca="1" t="shared" si="145"/>
        <v/>
      </c>
      <c r="AD1825" s="191" t="str">
        <f ca="1" t="shared" si="146"/>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3"/>
        <v/>
      </c>
      <c r="T1826" s="232" t="str">
        <f ca="1">IF(B1826="","",IF(ISERROR(MATCH($J1826,SorP!$B$1:$B$6261,0)),"",INDIRECT("'SorP'!$A$"&amp;MATCH($S1826&amp;$J1826,SorP!C:C,0))))</f>
        <v/>
      </c>
      <c r="U1826" s="233"/>
      <c r="V1826" s="234" t="e">
        <f ca="1">IF(C1826="",NA(),MATCH($B1826&amp;$C1826,'Smelter Look-up'!$J:$J,0))</f>
        <v>#N/A</v>
      </c>
      <c r="X1826" s="191">
        <f ca="1" t="shared" si="142"/>
        <v>0</v>
      </c>
      <c r="AB1826" s="235" t="str">
        <f ca="1" t="shared" si="144"/>
        <v/>
      </c>
      <c r="AC1826" s="191" t="str">
        <f ca="1" t="shared" si="145"/>
        <v/>
      </c>
      <c r="AD1826" s="191" t="str">
        <f ca="1" t="shared" si="146"/>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3"/>
        <v/>
      </c>
      <c r="T1827" s="232" t="str">
        <f ca="1">IF(B1827="","",IF(ISERROR(MATCH($J1827,SorP!$B$1:$B$6261,0)),"",INDIRECT("'SorP'!$A$"&amp;MATCH($S1827&amp;$J1827,SorP!C:C,0))))</f>
        <v/>
      </c>
      <c r="U1827" s="233"/>
      <c r="V1827" s="234" t="e">
        <f ca="1">IF(C1827="",NA(),MATCH($B1827&amp;$C1827,'Smelter Look-up'!$J:$J,0))</f>
        <v>#N/A</v>
      </c>
      <c r="X1827" s="191">
        <f ca="1" t="shared" si="142"/>
        <v>0</v>
      </c>
      <c r="AB1827" s="235" t="str">
        <f ca="1" t="shared" si="144"/>
        <v/>
      </c>
      <c r="AC1827" s="191" t="str">
        <f ca="1" t="shared" si="145"/>
        <v/>
      </c>
      <c r="AD1827" s="191" t="str">
        <f ca="1" t="shared" si="146"/>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3"/>
        <v/>
      </c>
      <c r="T1828" s="232" t="str">
        <f ca="1">IF(B1828="","",IF(ISERROR(MATCH($J1828,SorP!$B$1:$B$6261,0)),"",INDIRECT("'SorP'!$A$"&amp;MATCH($S1828&amp;$J1828,SorP!C:C,0))))</f>
        <v/>
      </c>
      <c r="U1828" s="233"/>
      <c r="V1828" s="234" t="e">
        <f ca="1">IF(C1828="",NA(),MATCH($B1828&amp;$C1828,'Smelter Look-up'!$J:$J,0))</f>
        <v>#N/A</v>
      </c>
      <c r="X1828" s="191">
        <f ca="1" t="shared" si="142"/>
        <v>0</v>
      </c>
      <c r="AB1828" s="235" t="str">
        <f ca="1" t="shared" si="144"/>
        <v/>
      </c>
      <c r="AC1828" s="191" t="str">
        <f ca="1" t="shared" si="145"/>
        <v/>
      </c>
      <c r="AD1828" s="191" t="str">
        <f ca="1" t="shared" si="146"/>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3"/>
        <v/>
      </c>
      <c r="T1829" s="232" t="str">
        <f ca="1">IF(B1829="","",IF(ISERROR(MATCH($J1829,SorP!$B$1:$B$6261,0)),"",INDIRECT("'SorP'!$A$"&amp;MATCH($S1829&amp;$J1829,SorP!C:C,0))))</f>
        <v/>
      </c>
      <c r="U1829" s="233"/>
      <c r="V1829" s="234" t="e">
        <f ca="1">IF(C1829="",NA(),MATCH($B1829&amp;$C1829,'Smelter Look-up'!$J:$J,0))</f>
        <v>#N/A</v>
      </c>
      <c r="X1829" s="191">
        <f ca="1" t="shared" si="142"/>
        <v>0</v>
      </c>
      <c r="AB1829" s="235" t="str">
        <f ca="1" t="shared" si="144"/>
        <v/>
      </c>
      <c r="AC1829" s="191" t="str">
        <f ca="1" t="shared" si="145"/>
        <v/>
      </c>
      <c r="AD1829" s="191" t="str">
        <f ca="1" t="shared" si="146"/>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3"/>
        <v/>
      </c>
      <c r="T1830" s="232" t="str">
        <f ca="1">IF(B1830="","",IF(ISERROR(MATCH($J1830,SorP!$B$1:$B$6261,0)),"",INDIRECT("'SorP'!$A$"&amp;MATCH($S1830&amp;$J1830,SorP!C:C,0))))</f>
        <v/>
      </c>
      <c r="U1830" s="233"/>
      <c r="V1830" s="234" t="e">
        <f ca="1">IF(C1830="",NA(),MATCH($B1830&amp;$C1830,'Smelter Look-up'!$J:$J,0))</f>
        <v>#N/A</v>
      </c>
      <c r="X1830" s="191">
        <f ca="1" t="shared" si="142"/>
        <v>0</v>
      </c>
      <c r="AB1830" s="235" t="str">
        <f ca="1" t="shared" si="144"/>
        <v/>
      </c>
      <c r="AC1830" s="191" t="str">
        <f ca="1" t="shared" si="145"/>
        <v/>
      </c>
      <c r="AD1830" s="191" t="str">
        <f ca="1" t="shared" si="146"/>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3"/>
        <v/>
      </c>
      <c r="T1831" s="232" t="str">
        <f ca="1">IF(B1831="","",IF(ISERROR(MATCH($J1831,SorP!$B$1:$B$6261,0)),"",INDIRECT("'SorP'!$A$"&amp;MATCH($S1831&amp;$J1831,SorP!C:C,0))))</f>
        <v/>
      </c>
      <c r="U1831" s="233"/>
      <c r="V1831" s="234" t="e">
        <f ca="1">IF(C1831="",NA(),MATCH($B1831&amp;$C1831,'Smelter Look-up'!$J:$J,0))</f>
        <v>#N/A</v>
      </c>
      <c r="X1831" s="191">
        <f ca="1" t="shared" si="142"/>
        <v>0</v>
      </c>
      <c r="AB1831" s="235" t="str">
        <f ca="1" t="shared" si="144"/>
        <v/>
      </c>
      <c r="AC1831" s="191" t="str">
        <f ca="1" t="shared" si="145"/>
        <v/>
      </c>
      <c r="AD1831" s="191" t="str">
        <f ca="1" t="shared" si="146"/>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3"/>
        <v/>
      </c>
      <c r="T1832" s="232" t="str">
        <f ca="1">IF(B1832="","",IF(ISERROR(MATCH($J1832,SorP!$B$1:$B$6261,0)),"",INDIRECT("'SorP'!$A$"&amp;MATCH($S1832&amp;$J1832,SorP!C:C,0))))</f>
        <v/>
      </c>
      <c r="U1832" s="233"/>
      <c r="V1832" s="234" t="e">
        <f ca="1">IF(C1832="",NA(),MATCH($B1832&amp;$C1832,'Smelter Look-up'!$J:$J,0))</f>
        <v>#N/A</v>
      </c>
      <c r="X1832" s="191">
        <f ca="1" t="shared" si="142"/>
        <v>0</v>
      </c>
      <c r="AB1832" s="235" t="str">
        <f ca="1" t="shared" si="144"/>
        <v/>
      </c>
      <c r="AC1832" s="191" t="str">
        <f ca="1" t="shared" si="145"/>
        <v/>
      </c>
      <c r="AD1832" s="191" t="str">
        <f ca="1" t="shared" si="146"/>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3"/>
        <v/>
      </c>
      <c r="T1833" s="232" t="str">
        <f ca="1">IF(B1833="","",IF(ISERROR(MATCH($J1833,SorP!$B$1:$B$6261,0)),"",INDIRECT("'SorP'!$A$"&amp;MATCH($S1833&amp;$J1833,SorP!C:C,0))))</f>
        <v/>
      </c>
      <c r="U1833" s="233"/>
      <c r="V1833" s="234" t="e">
        <f ca="1">IF(C1833="",NA(),MATCH($B1833&amp;$C1833,'Smelter Look-up'!$J:$J,0))</f>
        <v>#N/A</v>
      </c>
      <c r="X1833" s="191">
        <f ca="1" t="shared" si="142"/>
        <v>0</v>
      </c>
      <c r="AB1833" s="235" t="str">
        <f ca="1" t="shared" si="144"/>
        <v/>
      </c>
      <c r="AC1833" s="191" t="str">
        <f ca="1" t="shared" si="145"/>
        <v/>
      </c>
      <c r="AD1833" s="191" t="str">
        <f ca="1" t="shared" si="146"/>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3"/>
        <v/>
      </c>
      <c r="T1834" s="232" t="str">
        <f ca="1">IF(B1834="","",IF(ISERROR(MATCH($J1834,SorP!$B$1:$B$6261,0)),"",INDIRECT("'SorP'!$A$"&amp;MATCH($S1834&amp;$J1834,SorP!C:C,0))))</f>
        <v/>
      </c>
      <c r="U1834" s="233"/>
      <c r="V1834" s="234" t="e">
        <f ca="1">IF(C1834="",NA(),MATCH($B1834&amp;$C1834,'Smelter Look-up'!$J:$J,0))</f>
        <v>#N/A</v>
      </c>
      <c r="X1834" s="191">
        <f ca="1" t="shared" si="142"/>
        <v>0</v>
      </c>
      <c r="AB1834" s="235" t="str">
        <f ca="1" t="shared" si="144"/>
        <v/>
      </c>
      <c r="AC1834" s="191" t="str">
        <f ca="1" t="shared" si="145"/>
        <v/>
      </c>
      <c r="AD1834" s="191" t="str">
        <f ca="1" t="shared" si="146"/>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3"/>
        <v/>
      </c>
      <c r="T1835" s="232" t="str">
        <f ca="1">IF(B1835="","",IF(ISERROR(MATCH($J1835,SorP!$B$1:$B$6261,0)),"",INDIRECT("'SorP'!$A$"&amp;MATCH($S1835&amp;$J1835,SorP!C:C,0))))</f>
        <v/>
      </c>
      <c r="U1835" s="233"/>
      <c r="V1835" s="234" t="e">
        <f ca="1">IF(C1835="",NA(),MATCH($B1835&amp;$C1835,'Smelter Look-up'!$J:$J,0))</f>
        <v>#N/A</v>
      </c>
      <c r="X1835" s="191">
        <f ca="1" t="shared" si="142"/>
        <v>0</v>
      </c>
      <c r="AB1835" s="235" t="str">
        <f ca="1" t="shared" si="144"/>
        <v/>
      </c>
      <c r="AC1835" s="191" t="str">
        <f ca="1" t="shared" si="145"/>
        <v/>
      </c>
      <c r="AD1835" s="191" t="str">
        <f ca="1" t="shared" si="146"/>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3"/>
        <v/>
      </c>
      <c r="T1836" s="232" t="str">
        <f ca="1">IF(B1836="","",IF(ISERROR(MATCH($J1836,SorP!$B$1:$B$6261,0)),"",INDIRECT("'SorP'!$A$"&amp;MATCH($S1836&amp;$J1836,SorP!C:C,0))))</f>
        <v/>
      </c>
      <c r="U1836" s="233"/>
      <c r="V1836" s="234" t="e">
        <f ca="1">IF(C1836="",NA(),MATCH($B1836&amp;$C1836,'Smelter Look-up'!$J:$J,0))</f>
        <v>#N/A</v>
      </c>
      <c r="X1836" s="191">
        <f ca="1" t="shared" si="142"/>
        <v>0</v>
      </c>
      <c r="AB1836" s="235" t="str">
        <f ca="1" t="shared" si="144"/>
        <v/>
      </c>
      <c r="AC1836" s="191" t="str">
        <f ca="1" t="shared" si="145"/>
        <v/>
      </c>
      <c r="AD1836" s="191" t="str">
        <f ca="1" t="shared" si="146"/>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3"/>
        <v/>
      </c>
      <c r="T1837" s="232" t="str">
        <f ca="1">IF(B1837="","",IF(ISERROR(MATCH($J1837,SorP!$B$1:$B$6261,0)),"",INDIRECT("'SorP'!$A$"&amp;MATCH($S1837&amp;$J1837,SorP!C:C,0))))</f>
        <v/>
      </c>
      <c r="U1837" s="233"/>
      <c r="V1837" s="234" t="e">
        <f ca="1">IF(C1837="",NA(),MATCH($B1837&amp;$C1837,'Smelter Look-up'!$J:$J,0))</f>
        <v>#N/A</v>
      </c>
      <c r="X1837" s="191">
        <f ca="1" t="shared" si="142"/>
        <v>0</v>
      </c>
      <c r="AB1837" s="235" t="str">
        <f ca="1" t="shared" si="144"/>
        <v/>
      </c>
      <c r="AC1837" s="191" t="str">
        <f ca="1" t="shared" si="145"/>
        <v/>
      </c>
      <c r="AD1837" s="191" t="str">
        <f ca="1" t="shared" si="146"/>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3"/>
        <v/>
      </c>
      <c r="T1838" s="232" t="str">
        <f ca="1">IF(B1838="","",IF(ISERROR(MATCH($J1838,SorP!$B$1:$B$6261,0)),"",INDIRECT("'SorP'!$A$"&amp;MATCH($S1838&amp;$J1838,SorP!C:C,0))))</f>
        <v/>
      </c>
      <c r="U1838" s="233"/>
      <c r="V1838" s="234" t="e">
        <f ca="1">IF(C1838="",NA(),MATCH($B1838&amp;$C1838,'Smelter Look-up'!$J:$J,0))</f>
        <v>#N/A</v>
      </c>
      <c r="X1838" s="191">
        <f ca="1" t="shared" si="142"/>
        <v>0</v>
      </c>
      <c r="AB1838" s="235" t="str">
        <f ca="1" t="shared" si="144"/>
        <v/>
      </c>
      <c r="AC1838" s="191" t="str">
        <f ca="1" t="shared" si="145"/>
        <v/>
      </c>
      <c r="AD1838" s="191" t="str">
        <f ca="1" t="shared" si="146"/>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3"/>
        <v/>
      </c>
      <c r="T1839" s="232" t="str">
        <f ca="1">IF(B1839="","",IF(ISERROR(MATCH($J1839,SorP!$B$1:$B$6261,0)),"",INDIRECT("'SorP'!$A$"&amp;MATCH($S1839&amp;$J1839,SorP!C:C,0))))</f>
        <v/>
      </c>
      <c r="U1839" s="233"/>
      <c r="V1839" s="234" t="e">
        <f ca="1">IF(C1839="",NA(),MATCH($B1839&amp;$C1839,'Smelter Look-up'!$J:$J,0))</f>
        <v>#N/A</v>
      </c>
      <c r="X1839" s="191">
        <f ca="1" t="shared" si="142"/>
        <v>0</v>
      </c>
      <c r="AB1839" s="235" t="str">
        <f ca="1" t="shared" si="144"/>
        <v/>
      </c>
      <c r="AC1839" s="191" t="str">
        <f ca="1" t="shared" si="145"/>
        <v/>
      </c>
      <c r="AD1839" s="191" t="str">
        <f ca="1" t="shared" si="146"/>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3"/>
        <v/>
      </c>
      <c r="T1840" s="232" t="str">
        <f ca="1">IF(B1840="","",IF(ISERROR(MATCH($J1840,SorP!$B$1:$B$6261,0)),"",INDIRECT("'SorP'!$A$"&amp;MATCH($S1840&amp;$J1840,SorP!C:C,0))))</f>
        <v/>
      </c>
      <c r="U1840" s="233"/>
      <c r="V1840" s="234" t="e">
        <f ca="1">IF(C1840="",NA(),MATCH($B1840&amp;$C1840,'Smelter Look-up'!$J:$J,0))</f>
        <v>#N/A</v>
      </c>
      <c r="X1840" s="191">
        <f ca="1" t="shared" si="142"/>
        <v>0</v>
      </c>
      <c r="AB1840" s="235" t="str">
        <f ca="1" t="shared" si="144"/>
        <v/>
      </c>
      <c r="AC1840" s="191" t="str">
        <f ca="1" t="shared" si="145"/>
        <v/>
      </c>
      <c r="AD1840" s="191" t="str">
        <f ca="1" t="shared" si="146"/>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3"/>
        <v/>
      </c>
      <c r="T1841" s="232" t="str">
        <f ca="1">IF(B1841="","",IF(ISERROR(MATCH($J1841,SorP!$B$1:$B$6261,0)),"",INDIRECT("'SorP'!$A$"&amp;MATCH($S1841&amp;$J1841,SorP!C:C,0))))</f>
        <v/>
      </c>
      <c r="U1841" s="233"/>
      <c r="V1841" s="234" t="e">
        <f ca="1">IF(C1841="",NA(),MATCH($B1841&amp;$C1841,'Smelter Look-up'!$J:$J,0))</f>
        <v>#N/A</v>
      </c>
      <c r="X1841" s="191">
        <f ca="1" t="shared" si="142"/>
        <v>0</v>
      </c>
      <c r="AB1841" s="235" t="str">
        <f ca="1" t="shared" si="144"/>
        <v/>
      </c>
      <c r="AC1841" s="191" t="str">
        <f ca="1" t="shared" si="145"/>
        <v/>
      </c>
      <c r="AD1841" s="191" t="str">
        <f ca="1" t="shared" si="146"/>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3"/>
        <v/>
      </c>
      <c r="T1842" s="232" t="str">
        <f ca="1">IF(B1842="","",IF(ISERROR(MATCH($J1842,SorP!$B$1:$B$6261,0)),"",INDIRECT("'SorP'!$A$"&amp;MATCH($S1842&amp;$J1842,SorP!C:C,0))))</f>
        <v/>
      </c>
      <c r="U1842" s="233"/>
      <c r="V1842" s="234" t="e">
        <f ca="1">IF(C1842="",NA(),MATCH($B1842&amp;$C1842,'Smelter Look-up'!$J:$J,0))</f>
        <v>#N/A</v>
      </c>
      <c r="X1842" s="191">
        <f ca="1" t="shared" si="142"/>
        <v>0</v>
      </c>
      <c r="AB1842" s="235" t="str">
        <f ca="1" t="shared" si="144"/>
        <v/>
      </c>
      <c r="AC1842" s="191" t="str">
        <f ca="1" t="shared" si="145"/>
        <v/>
      </c>
      <c r="AD1842" s="191" t="str">
        <f ca="1" t="shared" si="146"/>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3"/>
        <v/>
      </c>
      <c r="T1843" s="232" t="str">
        <f ca="1">IF(B1843="","",IF(ISERROR(MATCH($J1843,SorP!$B$1:$B$6261,0)),"",INDIRECT("'SorP'!$A$"&amp;MATCH($S1843&amp;$J1843,SorP!C:C,0))))</f>
        <v/>
      </c>
      <c r="U1843" s="233"/>
      <c r="V1843" s="234" t="e">
        <f ca="1">IF(C1843="",NA(),MATCH($B1843&amp;$C1843,'Smelter Look-up'!$J:$J,0))</f>
        <v>#N/A</v>
      </c>
      <c r="X1843" s="191">
        <f ca="1" t="shared" si="142"/>
        <v>0</v>
      </c>
      <c r="AB1843" s="235" t="str">
        <f ca="1" t="shared" si="144"/>
        <v/>
      </c>
      <c r="AC1843" s="191" t="str">
        <f ca="1" t="shared" si="145"/>
        <v/>
      </c>
      <c r="AD1843" s="191" t="str">
        <f ca="1" t="shared" si="146"/>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3"/>
        <v/>
      </c>
      <c r="T1844" s="232" t="str">
        <f ca="1">IF(B1844="","",IF(ISERROR(MATCH($J1844,SorP!$B$1:$B$6261,0)),"",INDIRECT("'SorP'!$A$"&amp;MATCH($S1844&amp;$J1844,SorP!C:C,0))))</f>
        <v/>
      </c>
      <c r="U1844" s="233"/>
      <c r="V1844" s="234" t="e">
        <f ca="1">IF(C1844="",NA(),MATCH($B1844&amp;$C1844,'Smelter Look-up'!$J:$J,0))</f>
        <v>#N/A</v>
      </c>
      <c r="X1844" s="191">
        <f ca="1" t="shared" si="142"/>
        <v>0</v>
      </c>
      <c r="AB1844" s="235" t="str">
        <f ca="1" t="shared" si="144"/>
        <v/>
      </c>
      <c r="AC1844" s="191" t="str">
        <f ca="1" t="shared" si="145"/>
        <v/>
      </c>
      <c r="AD1844" s="191" t="str">
        <f ca="1" t="shared" si="146"/>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3"/>
        <v/>
      </c>
      <c r="T1845" s="232" t="str">
        <f ca="1">IF(B1845="","",IF(ISERROR(MATCH($J1845,SorP!$B$1:$B$6261,0)),"",INDIRECT("'SorP'!$A$"&amp;MATCH($S1845&amp;$J1845,SorP!C:C,0))))</f>
        <v/>
      </c>
      <c r="U1845" s="233"/>
      <c r="V1845" s="234" t="e">
        <f ca="1">IF(C1845="",NA(),MATCH($B1845&amp;$C1845,'Smelter Look-up'!$J:$J,0))</f>
        <v>#N/A</v>
      </c>
      <c r="X1845" s="191">
        <f ca="1" t="shared" si="142"/>
        <v>0</v>
      </c>
      <c r="AB1845" s="235" t="str">
        <f ca="1" t="shared" si="144"/>
        <v/>
      </c>
      <c r="AC1845" s="191" t="str">
        <f ca="1" t="shared" si="145"/>
        <v/>
      </c>
      <c r="AD1845" s="191" t="str">
        <f ca="1" t="shared" si="146"/>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3"/>
        <v/>
      </c>
      <c r="T1846" s="232" t="str">
        <f ca="1">IF(B1846="","",IF(ISERROR(MATCH($J1846,SorP!$B$1:$B$6261,0)),"",INDIRECT("'SorP'!$A$"&amp;MATCH($S1846&amp;$J1846,SorP!C:C,0))))</f>
        <v/>
      </c>
      <c r="U1846" s="233"/>
      <c r="V1846" s="234" t="e">
        <f ca="1">IF(C1846="",NA(),MATCH($B1846&amp;$C1846,'Smelter Look-up'!$J:$J,0))</f>
        <v>#N/A</v>
      </c>
      <c r="X1846" s="191">
        <f ca="1" t="shared" si="142"/>
        <v>0</v>
      </c>
      <c r="AB1846" s="235" t="str">
        <f ca="1" t="shared" si="144"/>
        <v/>
      </c>
      <c r="AC1846" s="191" t="str">
        <f ca="1" t="shared" si="145"/>
        <v/>
      </c>
      <c r="AD1846" s="191" t="str">
        <f ca="1" t="shared" si="146"/>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3"/>
        <v/>
      </c>
      <c r="T1847" s="232" t="str">
        <f ca="1">IF(B1847="","",IF(ISERROR(MATCH($J1847,SorP!$B$1:$B$6261,0)),"",INDIRECT("'SorP'!$A$"&amp;MATCH($S1847&amp;$J1847,SorP!C:C,0))))</f>
        <v/>
      </c>
      <c r="U1847" s="233"/>
      <c r="V1847" s="234" t="e">
        <f ca="1">IF(C1847="",NA(),MATCH($B1847&amp;$C1847,'Smelter Look-up'!$J:$J,0))</f>
        <v>#N/A</v>
      </c>
      <c r="X1847" s="191">
        <f ca="1" t="shared" si="142"/>
        <v>0</v>
      </c>
      <c r="AB1847" s="235" t="str">
        <f ca="1" t="shared" si="144"/>
        <v/>
      </c>
      <c r="AC1847" s="191" t="str">
        <f ca="1" t="shared" si="145"/>
        <v/>
      </c>
      <c r="AD1847" s="191" t="str">
        <f ca="1" t="shared" si="146"/>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3"/>
        <v/>
      </c>
      <c r="T1848" s="232" t="str">
        <f ca="1">IF(B1848="","",IF(ISERROR(MATCH($J1848,SorP!$B$1:$B$6261,0)),"",INDIRECT("'SorP'!$A$"&amp;MATCH($S1848&amp;$J1848,SorP!C:C,0))))</f>
        <v/>
      </c>
      <c r="U1848" s="233"/>
      <c r="V1848" s="234" t="e">
        <f ca="1">IF(C1848="",NA(),MATCH($B1848&amp;$C1848,'Smelter Look-up'!$J:$J,0))</f>
        <v>#N/A</v>
      </c>
      <c r="X1848" s="191">
        <f ca="1" t="shared" si="142"/>
        <v>0</v>
      </c>
      <c r="AB1848" s="235" t="str">
        <f ca="1" t="shared" si="144"/>
        <v/>
      </c>
      <c r="AC1848" s="191" t="str">
        <f ca="1" t="shared" si="145"/>
        <v/>
      </c>
      <c r="AD1848" s="191" t="str">
        <f ca="1" t="shared" si="146"/>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3"/>
        <v/>
      </c>
      <c r="T1849" s="232" t="str">
        <f ca="1">IF(B1849="","",IF(ISERROR(MATCH($J1849,SorP!$B$1:$B$6261,0)),"",INDIRECT("'SorP'!$A$"&amp;MATCH($S1849&amp;$J1849,SorP!C:C,0))))</f>
        <v/>
      </c>
      <c r="U1849" s="233"/>
      <c r="V1849" s="234" t="e">
        <f ca="1">IF(C1849="",NA(),MATCH($B1849&amp;$C1849,'Smelter Look-up'!$J:$J,0))</f>
        <v>#N/A</v>
      </c>
      <c r="X1849" s="191">
        <f ca="1" t="shared" si="142"/>
        <v>0</v>
      </c>
      <c r="AB1849" s="235" t="str">
        <f ca="1" t="shared" si="144"/>
        <v/>
      </c>
      <c r="AC1849" s="191" t="str">
        <f ca="1" t="shared" si="145"/>
        <v/>
      </c>
      <c r="AD1849" s="191" t="str">
        <f ca="1" t="shared" si="146"/>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3"/>
        <v/>
      </c>
      <c r="T1850" s="232" t="str">
        <f ca="1">IF(B1850="","",IF(ISERROR(MATCH($J1850,SorP!$B$1:$B$6261,0)),"",INDIRECT("'SorP'!$A$"&amp;MATCH($S1850&amp;$J1850,SorP!C:C,0))))</f>
        <v/>
      </c>
      <c r="U1850" s="233"/>
      <c r="V1850" s="234" t="e">
        <f ca="1">IF(C1850="",NA(),MATCH($B1850&amp;$C1850,'Smelter Look-up'!$J:$J,0))</f>
        <v>#N/A</v>
      </c>
      <c r="X1850" s="191">
        <f ca="1" t="shared" si="142"/>
        <v>0</v>
      </c>
      <c r="AB1850" s="235" t="str">
        <f ca="1" t="shared" si="144"/>
        <v/>
      </c>
      <c r="AC1850" s="191" t="str">
        <f ca="1" t="shared" si="145"/>
        <v/>
      </c>
      <c r="AD1850" s="191" t="str">
        <f ca="1" t="shared" si="146"/>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3"/>
        <v/>
      </c>
      <c r="T1851" s="232" t="str">
        <f ca="1">IF(B1851="","",IF(ISERROR(MATCH($J1851,SorP!$B$1:$B$6261,0)),"",INDIRECT("'SorP'!$A$"&amp;MATCH($S1851&amp;$J1851,SorP!C:C,0))))</f>
        <v/>
      </c>
      <c r="U1851" s="233"/>
      <c r="V1851" s="234" t="e">
        <f ca="1">IF(C1851="",NA(),MATCH($B1851&amp;$C1851,'Smelter Look-up'!$J:$J,0))</f>
        <v>#N/A</v>
      </c>
      <c r="X1851" s="191">
        <f ca="1" t="shared" si="142"/>
        <v>0</v>
      </c>
      <c r="AB1851" s="235" t="str">
        <f ca="1" t="shared" si="144"/>
        <v/>
      </c>
      <c r="AC1851" s="191" t="str">
        <f ca="1" t="shared" si="145"/>
        <v/>
      </c>
      <c r="AD1851" s="191" t="str">
        <f ca="1" t="shared" si="146"/>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si="143"/>
        <v/>
      </c>
      <c r="T1852" s="232" t="str">
        <f ca="1">IF(B1852="","",IF(ISERROR(MATCH($J1852,SorP!$B$1:$B$6261,0)),"",INDIRECT("'SorP'!$A$"&amp;MATCH($S1852&amp;$J1852,SorP!C:C,0))))</f>
        <v/>
      </c>
      <c r="U1852" s="233"/>
      <c r="V1852" s="234" t="e">
        <f ca="1">IF(C1852="",NA(),MATCH($B1852&amp;$C1852,'Smelter Look-up'!$J:$J,0))</f>
        <v>#N/A</v>
      </c>
      <c r="X1852" s="191">
        <f ca="1" t="shared" si="142"/>
        <v>0</v>
      </c>
      <c r="AB1852" s="235" t="str">
        <f ca="1" t="shared" si="144"/>
        <v/>
      </c>
      <c r="AC1852" s="191" t="str">
        <f ca="1" t="shared" si="145"/>
        <v/>
      </c>
      <c r="AD1852" s="191" t="str">
        <f ca="1" t="shared" si="146"/>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3"/>
        <v/>
      </c>
      <c r="T1853" s="232" t="str">
        <f ca="1">IF(B1853="","",IF(ISERROR(MATCH($J1853,SorP!$B$1:$B$6261,0)),"",INDIRECT("'SorP'!$A$"&amp;MATCH($S1853&amp;$J1853,SorP!C:C,0))))</f>
        <v/>
      </c>
      <c r="U1853" s="233"/>
      <c r="V1853" s="234" t="e">
        <f ca="1">IF(C1853="",NA(),MATCH($B1853&amp;$C1853,'Smelter Look-up'!$J:$J,0))</f>
        <v>#N/A</v>
      </c>
      <c r="X1853" s="191">
        <f ca="1" t="shared" ref="X1853:X1916" si="147">IF(AND(C1853="Smelter not listed",OR(LEN(D1853)=0,LEN(E1853)=0)),1,0)</f>
        <v>0</v>
      </c>
      <c r="AB1853" s="235" t="str">
        <f ca="1" t="shared" si="144"/>
        <v/>
      </c>
      <c r="AC1853" s="191" t="str">
        <f ca="1" t="shared" si="145"/>
        <v/>
      </c>
      <c r="AD1853" s="191" t="str">
        <f ca="1" t="shared" si="146"/>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ref="S1854:S1917" si="148">IF(B1854="","",IF(ISERROR(MATCH($E1854,CL,0)),"Unknown",INDIRECT("'C'!$A$"&amp;MATCH($E1854,CL,0)+1)))</f>
        <v/>
      </c>
      <c r="T1854" s="232" t="str">
        <f ca="1">IF(B1854="","",IF(ISERROR(MATCH($J1854,SorP!$B$1:$B$6261,0)),"",INDIRECT("'SorP'!$A$"&amp;MATCH($S1854&amp;$J1854,SorP!C:C,0))))</f>
        <v/>
      </c>
      <c r="U1854" s="233"/>
      <c r="V1854" s="234" t="e">
        <f ca="1">IF(C1854="",NA(),MATCH($B1854&amp;$C1854,'Smelter Look-up'!$J:$J,0))</f>
        <v>#N/A</v>
      </c>
      <c r="X1854" s="191">
        <f ca="1" t="shared" si="147"/>
        <v>0</v>
      </c>
      <c r="AB1854" s="235" t="str">
        <f ca="1" t="shared" si="144"/>
        <v/>
      </c>
      <c r="AC1854" s="191" t="str">
        <f ca="1" t="shared" si="145"/>
        <v/>
      </c>
      <c r="AD1854" s="191" t="str">
        <f ca="1" t="shared" si="146"/>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8"/>
        <v/>
      </c>
      <c r="T1855" s="232" t="str">
        <f ca="1">IF(B1855="","",IF(ISERROR(MATCH($J1855,SorP!$B$1:$B$6261,0)),"",INDIRECT("'SorP'!$A$"&amp;MATCH($S1855&amp;$J1855,SorP!C:C,0))))</f>
        <v/>
      </c>
      <c r="U1855" s="233"/>
      <c r="V1855" s="234" t="e">
        <f ca="1">IF(C1855="",NA(),MATCH($B1855&amp;$C1855,'Smelter Look-up'!$J:$J,0))</f>
        <v>#N/A</v>
      </c>
      <c r="X1855" s="191">
        <f ca="1" t="shared" si="147"/>
        <v>0</v>
      </c>
      <c r="AB1855" s="235" t="str">
        <f ca="1" t="shared" si="144"/>
        <v/>
      </c>
      <c r="AC1855" s="191" t="str">
        <f ca="1" t="shared" si="145"/>
        <v/>
      </c>
      <c r="AD1855" s="191" t="str">
        <f ca="1" t="shared" si="146"/>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8"/>
        <v/>
      </c>
      <c r="T1856" s="232" t="str">
        <f ca="1">IF(B1856="","",IF(ISERROR(MATCH($J1856,SorP!$B$1:$B$6261,0)),"",INDIRECT("'SorP'!$A$"&amp;MATCH($S1856&amp;$J1856,SorP!C:C,0))))</f>
        <v/>
      </c>
      <c r="U1856" s="233"/>
      <c r="V1856" s="234" t="e">
        <f ca="1">IF(C1856="",NA(),MATCH($B1856&amp;$C1856,'Smelter Look-up'!$J:$J,0))</f>
        <v>#N/A</v>
      </c>
      <c r="X1856" s="191">
        <f ca="1" t="shared" si="147"/>
        <v>0</v>
      </c>
      <c r="AB1856" s="235" t="str">
        <f ca="1" t="shared" si="144"/>
        <v/>
      </c>
      <c r="AC1856" s="191" t="str">
        <f ca="1" t="shared" si="145"/>
        <v/>
      </c>
      <c r="AD1856" s="191" t="str">
        <f ca="1" t="shared" si="146"/>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8"/>
        <v/>
      </c>
      <c r="T1857" s="232" t="str">
        <f ca="1">IF(B1857="","",IF(ISERROR(MATCH($J1857,SorP!$B$1:$B$6261,0)),"",INDIRECT("'SorP'!$A$"&amp;MATCH($S1857&amp;$J1857,SorP!C:C,0))))</f>
        <v/>
      </c>
      <c r="U1857" s="233"/>
      <c r="V1857" s="234" t="e">
        <f ca="1">IF(C1857="",NA(),MATCH($B1857&amp;$C1857,'Smelter Look-up'!$J:$J,0))</f>
        <v>#N/A</v>
      </c>
      <c r="X1857" s="191">
        <f ca="1" t="shared" si="147"/>
        <v>0</v>
      </c>
      <c r="AB1857" s="235" t="str">
        <f ca="1" t="shared" si="144"/>
        <v/>
      </c>
      <c r="AC1857" s="191" t="str">
        <f ca="1" t="shared" si="145"/>
        <v/>
      </c>
      <c r="AD1857" s="191" t="str">
        <f ca="1" t="shared" si="146"/>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8"/>
        <v/>
      </c>
      <c r="T1858" s="232" t="str">
        <f ca="1">IF(B1858="","",IF(ISERROR(MATCH($J1858,SorP!$B$1:$B$6261,0)),"",INDIRECT("'SorP'!$A$"&amp;MATCH($S1858&amp;$J1858,SorP!C:C,0))))</f>
        <v/>
      </c>
      <c r="U1858" s="233"/>
      <c r="V1858" s="234" t="e">
        <f ca="1">IF(C1858="",NA(),MATCH($B1858&amp;$C1858,'Smelter Look-up'!$J:$J,0))</f>
        <v>#N/A</v>
      </c>
      <c r="X1858" s="191">
        <f ca="1" t="shared" si="147"/>
        <v>0</v>
      </c>
      <c r="AB1858" s="235" t="str">
        <f ca="1" t="shared" si="144"/>
        <v/>
      </c>
      <c r="AC1858" s="191" t="str">
        <f ca="1" t="shared" si="145"/>
        <v/>
      </c>
      <c r="AD1858" s="191" t="str">
        <f ca="1" t="shared" si="146"/>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8"/>
        <v/>
      </c>
      <c r="T1859" s="232" t="str">
        <f ca="1">IF(B1859="","",IF(ISERROR(MATCH($J1859,SorP!$B$1:$B$6261,0)),"",INDIRECT("'SorP'!$A$"&amp;MATCH($S1859&amp;$J1859,SorP!C:C,0))))</f>
        <v/>
      </c>
      <c r="U1859" s="233"/>
      <c r="V1859" s="234" t="e">
        <f ca="1">IF(C1859="",NA(),MATCH($B1859&amp;$C1859,'Smelter Look-up'!$J:$J,0))</f>
        <v>#N/A</v>
      </c>
      <c r="X1859" s="191">
        <f ca="1" t="shared" si="147"/>
        <v>0</v>
      </c>
      <c r="AB1859" s="235" t="str">
        <f ca="1" t="shared" si="144"/>
        <v/>
      </c>
      <c r="AC1859" s="191" t="str">
        <f ca="1" t="shared" si="145"/>
        <v/>
      </c>
      <c r="AD1859" s="191" t="str">
        <f ca="1" t="shared" si="146"/>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8"/>
        <v/>
      </c>
      <c r="T1860" s="232" t="str">
        <f ca="1">IF(B1860="","",IF(ISERROR(MATCH($J1860,SorP!$B$1:$B$6261,0)),"",INDIRECT("'SorP'!$A$"&amp;MATCH($S1860&amp;$J1860,SorP!C:C,0))))</f>
        <v/>
      </c>
      <c r="U1860" s="233"/>
      <c r="V1860" s="234" t="e">
        <f ca="1">IF(C1860="",NA(),MATCH($B1860&amp;$C1860,'Smelter Look-up'!$J:$J,0))</f>
        <v>#N/A</v>
      </c>
      <c r="X1860" s="191">
        <f ca="1" t="shared" si="147"/>
        <v>0</v>
      </c>
      <c r="AB1860" s="235" t="str">
        <f ca="1" t="shared" ref="AB1860:AB1923" si="149">IF(C1860="","",B1860)</f>
        <v/>
      </c>
      <c r="AC1860" s="191" t="str">
        <f ca="1" t="shared" ref="AC1860:AC1923" si="150">B1860</f>
        <v/>
      </c>
      <c r="AD1860" s="191" t="str">
        <f ca="1" t="shared" ref="AD1860:AD1923" si="151">IF(C1860="Smelter not listed",D1860,C1860)</f>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8"/>
        <v/>
      </c>
      <c r="T1861" s="232" t="str">
        <f ca="1">IF(B1861="","",IF(ISERROR(MATCH($J1861,SorP!$B$1:$B$6261,0)),"",INDIRECT("'SorP'!$A$"&amp;MATCH($S1861&amp;$J1861,SorP!C:C,0))))</f>
        <v/>
      </c>
      <c r="U1861" s="233"/>
      <c r="V1861" s="234" t="e">
        <f ca="1">IF(C1861="",NA(),MATCH($B1861&amp;$C1861,'Smelter Look-up'!$J:$J,0))</f>
        <v>#N/A</v>
      </c>
      <c r="X1861" s="191">
        <f ca="1" t="shared" si="147"/>
        <v>0</v>
      </c>
      <c r="AB1861" s="235" t="str">
        <f ca="1" t="shared" si="149"/>
        <v/>
      </c>
      <c r="AC1861" s="191" t="str">
        <f ca="1" t="shared" si="150"/>
        <v/>
      </c>
      <c r="AD1861" s="191" t="str">
        <f ca="1" t="shared" si="151"/>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8"/>
        <v/>
      </c>
      <c r="T1862" s="232" t="str">
        <f ca="1">IF(B1862="","",IF(ISERROR(MATCH($J1862,SorP!$B$1:$B$6261,0)),"",INDIRECT("'SorP'!$A$"&amp;MATCH($S1862&amp;$J1862,SorP!C:C,0))))</f>
        <v/>
      </c>
      <c r="U1862" s="233"/>
      <c r="V1862" s="234" t="e">
        <f ca="1">IF(C1862="",NA(),MATCH($B1862&amp;$C1862,'Smelter Look-up'!$J:$J,0))</f>
        <v>#N/A</v>
      </c>
      <c r="X1862" s="191">
        <f ca="1" t="shared" si="147"/>
        <v>0</v>
      </c>
      <c r="AB1862" s="235" t="str">
        <f ca="1" t="shared" si="149"/>
        <v/>
      </c>
      <c r="AC1862" s="191" t="str">
        <f ca="1" t="shared" si="150"/>
        <v/>
      </c>
      <c r="AD1862" s="191" t="str">
        <f ca="1" t="shared" si="151"/>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8"/>
        <v/>
      </c>
      <c r="T1863" s="232" t="str">
        <f ca="1">IF(B1863="","",IF(ISERROR(MATCH($J1863,SorP!$B$1:$B$6261,0)),"",INDIRECT("'SorP'!$A$"&amp;MATCH($S1863&amp;$J1863,SorP!C:C,0))))</f>
        <v/>
      </c>
      <c r="U1863" s="233"/>
      <c r="V1863" s="234" t="e">
        <f ca="1">IF(C1863="",NA(),MATCH($B1863&amp;$C1863,'Smelter Look-up'!$J:$J,0))</f>
        <v>#N/A</v>
      </c>
      <c r="X1863" s="191">
        <f ca="1" t="shared" si="147"/>
        <v>0</v>
      </c>
      <c r="AB1863" s="235" t="str">
        <f ca="1" t="shared" si="149"/>
        <v/>
      </c>
      <c r="AC1863" s="191" t="str">
        <f ca="1" t="shared" si="150"/>
        <v/>
      </c>
      <c r="AD1863" s="191" t="str">
        <f ca="1" t="shared" si="151"/>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8"/>
        <v/>
      </c>
      <c r="T1864" s="232" t="str">
        <f ca="1">IF(B1864="","",IF(ISERROR(MATCH($J1864,SorP!$B$1:$B$6261,0)),"",INDIRECT("'SorP'!$A$"&amp;MATCH($S1864&amp;$J1864,SorP!C:C,0))))</f>
        <v/>
      </c>
      <c r="U1864" s="233"/>
      <c r="V1864" s="234" t="e">
        <f ca="1">IF(C1864="",NA(),MATCH($B1864&amp;$C1864,'Smelter Look-up'!$J:$J,0))</f>
        <v>#N/A</v>
      </c>
      <c r="X1864" s="191">
        <f ca="1" t="shared" si="147"/>
        <v>0</v>
      </c>
      <c r="AB1864" s="235" t="str">
        <f ca="1" t="shared" si="149"/>
        <v/>
      </c>
      <c r="AC1864" s="191" t="str">
        <f ca="1" t="shared" si="150"/>
        <v/>
      </c>
      <c r="AD1864" s="191" t="str">
        <f ca="1" t="shared" si="151"/>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8"/>
        <v/>
      </c>
      <c r="T1865" s="232" t="str">
        <f ca="1">IF(B1865="","",IF(ISERROR(MATCH($J1865,SorP!$B$1:$B$6261,0)),"",INDIRECT("'SorP'!$A$"&amp;MATCH($S1865&amp;$J1865,SorP!C:C,0))))</f>
        <v/>
      </c>
      <c r="U1865" s="233"/>
      <c r="V1865" s="234" t="e">
        <f ca="1">IF(C1865="",NA(),MATCH($B1865&amp;$C1865,'Smelter Look-up'!$J:$J,0))</f>
        <v>#N/A</v>
      </c>
      <c r="X1865" s="191">
        <f ca="1" t="shared" si="147"/>
        <v>0</v>
      </c>
      <c r="AB1865" s="235" t="str">
        <f ca="1" t="shared" si="149"/>
        <v/>
      </c>
      <c r="AC1865" s="191" t="str">
        <f ca="1" t="shared" si="150"/>
        <v/>
      </c>
      <c r="AD1865" s="191" t="str">
        <f ca="1" t="shared" si="151"/>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8"/>
        <v/>
      </c>
      <c r="T1866" s="232" t="str">
        <f ca="1">IF(B1866="","",IF(ISERROR(MATCH($J1866,SorP!$B$1:$B$6261,0)),"",INDIRECT("'SorP'!$A$"&amp;MATCH($S1866&amp;$J1866,SorP!C:C,0))))</f>
        <v/>
      </c>
      <c r="U1866" s="233"/>
      <c r="V1866" s="234" t="e">
        <f ca="1">IF(C1866="",NA(),MATCH($B1866&amp;$C1866,'Smelter Look-up'!$J:$J,0))</f>
        <v>#N/A</v>
      </c>
      <c r="X1866" s="191">
        <f ca="1" t="shared" si="147"/>
        <v>0</v>
      </c>
      <c r="AB1866" s="235" t="str">
        <f ca="1" t="shared" si="149"/>
        <v/>
      </c>
      <c r="AC1866" s="191" t="str">
        <f ca="1" t="shared" si="150"/>
        <v/>
      </c>
      <c r="AD1866" s="191" t="str">
        <f ca="1" t="shared" si="151"/>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8"/>
        <v/>
      </c>
      <c r="T1867" s="232" t="str">
        <f ca="1">IF(B1867="","",IF(ISERROR(MATCH($J1867,SorP!$B$1:$B$6261,0)),"",INDIRECT("'SorP'!$A$"&amp;MATCH($S1867&amp;$J1867,SorP!C:C,0))))</f>
        <v/>
      </c>
      <c r="U1867" s="233"/>
      <c r="V1867" s="234" t="e">
        <f ca="1">IF(C1867="",NA(),MATCH($B1867&amp;$C1867,'Smelter Look-up'!$J:$J,0))</f>
        <v>#N/A</v>
      </c>
      <c r="X1867" s="191">
        <f ca="1" t="shared" si="147"/>
        <v>0</v>
      </c>
      <c r="AB1867" s="235" t="str">
        <f ca="1" t="shared" si="149"/>
        <v/>
      </c>
      <c r="AC1867" s="191" t="str">
        <f ca="1" t="shared" si="150"/>
        <v/>
      </c>
      <c r="AD1867" s="191" t="str">
        <f ca="1" t="shared" si="151"/>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8"/>
        <v/>
      </c>
      <c r="T1868" s="232" t="str">
        <f ca="1">IF(B1868="","",IF(ISERROR(MATCH($J1868,SorP!$B$1:$B$6261,0)),"",INDIRECT("'SorP'!$A$"&amp;MATCH($S1868&amp;$J1868,SorP!C:C,0))))</f>
        <v/>
      </c>
      <c r="U1868" s="233"/>
      <c r="V1868" s="234" t="e">
        <f ca="1">IF(C1868="",NA(),MATCH($B1868&amp;$C1868,'Smelter Look-up'!$J:$J,0))</f>
        <v>#N/A</v>
      </c>
      <c r="X1868" s="191">
        <f ca="1" t="shared" si="147"/>
        <v>0</v>
      </c>
      <c r="AB1868" s="235" t="str">
        <f ca="1" t="shared" si="149"/>
        <v/>
      </c>
      <c r="AC1868" s="191" t="str">
        <f ca="1" t="shared" si="150"/>
        <v/>
      </c>
      <c r="AD1868" s="191" t="str">
        <f ca="1" t="shared" si="151"/>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8"/>
        <v/>
      </c>
      <c r="T1869" s="232" t="str">
        <f ca="1">IF(B1869="","",IF(ISERROR(MATCH($J1869,SorP!$B$1:$B$6261,0)),"",INDIRECT("'SorP'!$A$"&amp;MATCH($S1869&amp;$J1869,SorP!C:C,0))))</f>
        <v/>
      </c>
      <c r="U1869" s="233"/>
      <c r="V1869" s="234" t="e">
        <f ca="1">IF(C1869="",NA(),MATCH($B1869&amp;$C1869,'Smelter Look-up'!$J:$J,0))</f>
        <v>#N/A</v>
      </c>
      <c r="X1869" s="191">
        <f ca="1" t="shared" si="147"/>
        <v>0</v>
      </c>
      <c r="AB1869" s="235" t="str">
        <f ca="1" t="shared" si="149"/>
        <v/>
      </c>
      <c r="AC1869" s="191" t="str">
        <f ca="1" t="shared" si="150"/>
        <v/>
      </c>
      <c r="AD1869" s="191" t="str">
        <f ca="1" t="shared" si="151"/>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8"/>
        <v/>
      </c>
      <c r="T1870" s="232" t="str">
        <f ca="1">IF(B1870="","",IF(ISERROR(MATCH($J1870,SorP!$B$1:$B$6261,0)),"",INDIRECT("'SorP'!$A$"&amp;MATCH($S1870&amp;$J1870,SorP!C:C,0))))</f>
        <v/>
      </c>
      <c r="U1870" s="233"/>
      <c r="V1870" s="234" t="e">
        <f ca="1">IF(C1870="",NA(),MATCH($B1870&amp;$C1870,'Smelter Look-up'!$J:$J,0))</f>
        <v>#N/A</v>
      </c>
      <c r="X1870" s="191">
        <f ca="1" t="shared" si="147"/>
        <v>0</v>
      </c>
      <c r="AB1870" s="235" t="str">
        <f ca="1" t="shared" si="149"/>
        <v/>
      </c>
      <c r="AC1870" s="191" t="str">
        <f ca="1" t="shared" si="150"/>
        <v/>
      </c>
      <c r="AD1870" s="191" t="str">
        <f ca="1" t="shared" si="151"/>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8"/>
        <v/>
      </c>
      <c r="T1871" s="232" t="str">
        <f ca="1">IF(B1871="","",IF(ISERROR(MATCH($J1871,SorP!$B$1:$B$6261,0)),"",INDIRECT("'SorP'!$A$"&amp;MATCH($S1871&amp;$J1871,SorP!C:C,0))))</f>
        <v/>
      </c>
      <c r="U1871" s="233"/>
      <c r="V1871" s="234" t="e">
        <f ca="1">IF(C1871="",NA(),MATCH($B1871&amp;$C1871,'Smelter Look-up'!$J:$J,0))</f>
        <v>#N/A</v>
      </c>
      <c r="X1871" s="191">
        <f ca="1" t="shared" si="147"/>
        <v>0</v>
      </c>
      <c r="AB1871" s="235" t="str">
        <f ca="1" t="shared" si="149"/>
        <v/>
      </c>
      <c r="AC1871" s="191" t="str">
        <f ca="1" t="shared" si="150"/>
        <v/>
      </c>
      <c r="AD1871" s="191" t="str">
        <f ca="1" t="shared" si="151"/>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8"/>
        <v/>
      </c>
      <c r="T1872" s="232" t="str">
        <f ca="1">IF(B1872="","",IF(ISERROR(MATCH($J1872,SorP!$B$1:$B$6261,0)),"",INDIRECT("'SorP'!$A$"&amp;MATCH($S1872&amp;$J1872,SorP!C:C,0))))</f>
        <v/>
      </c>
      <c r="U1872" s="233"/>
      <c r="V1872" s="234" t="e">
        <f ca="1">IF(C1872="",NA(),MATCH($B1872&amp;$C1872,'Smelter Look-up'!$J:$J,0))</f>
        <v>#N/A</v>
      </c>
      <c r="X1872" s="191">
        <f ca="1" t="shared" si="147"/>
        <v>0</v>
      </c>
      <c r="AB1872" s="235" t="str">
        <f ca="1" t="shared" si="149"/>
        <v/>
      </c>
      <c r="AC1872" s="191" t="str">
        <f ca="1" t="shared" si="150"/>
        <v/>
      </c>
      <c r="AD1872" s="191" t="str">
        <f ca="1" t="shared" si="151"/>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8"/>
        <v/>
      </c>
      <c r="T1873" s="232" t="str">
        <f ca="1">IF(B1873="","",IF(ISERROR(MATCH($J1873,SorP!$B$1:$B$6261,0)),"",INDIRECT("'SorP'!$A$"&amp;MATCH($S1873&amp;$J1873,SorP!C:C,0))))</f>
        <v/>
      </c>
      <c r="U1873" s="233"/>
      <c r="V1873" s="234" t="e">
        <f ca="1">IF(C1873="",NA(),MATCH($B1873&amp;$C1873,'Smelter Look-up'!$J:$J,0))</f>
        <v>#N/A</v>
      </c>
      <c r="X1873" s="191">
        <f ca="1" t="shared" si="147"/>
        <v>0</v>
      </c>
      <c r="AB1873" s="235" t="str">
        <f ca="1" t="shared" si="149"/>
        <v/>
      </c>
      <c r="AC1873" s="191" t="str">
        <f ca="1" t="shared" si="150"/>
        <v/>
      </c>
      <c r="AD1873" s="191" t="str">
        <f ca="1" t="shared" si="151"/>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8"/>
        <v/>
      </c>
      <c r="T1874" s="232" t="str">
        <f ca="1">IF(B1874="","",IF(ISERROR(MATCH($J1874,SorP!$B$1:$B$6261,0)),"",INDIRECT("'SorP'!$A$"&amp;MATCH($S1874&amp;$J1874,SorP!C:C,0))))</f>
        <v/>
      </c>
      <c r="U1874" s="233"/>
      <c r="V1874" s="234" t="e">
        <f ca="1">IF(C1874="",NA(),MATCH($B1874&amp;$C1874,'Smelter Look-up'!$J:$J,0))</f>
        <v>#N/A</v>
      </c>
      <c r="X1874" s="191">
        <f ca="1" t="shared" si="147"/>
        <v>0</v>
      </c>
      <c r="AB1874" s="235" t="str">
        <f ca="1" t="shared" si="149"/>
        <v/>
      </c>
      <c r="AC1874" s="191" t="str">
        <f ca="1" t="shared" si="150"/>
        <v/>
      </c>
      <c r="AD1874" s="191" t="str">
        <f ca="1" t="shared" si="151"/>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8"/>
        <v/>
      </c>
      <c r="T1875" s="232" t="str">
        <f ca="1">IF(B1875="","",IF(ISERROR(MATCH($J1875,SorP!$B$1:$B$6261,0)),"",INDIRECT("'SorP'!$A$"&amp;MATCH($S1875&amp;$J1875,SorP!C:C,0))))</f>
        <v/>
      </c>
      <c r="U1875" s="233"/>
      <c r="V1875" s="234" t="e">
        <f ca="1">IF(C1875="",NA(),MATCH($B1875&amp;$C1875,'Smelter Look-up'!$J:$J,0))</f>
        <v>#N/A</v>
      </c>
      <c r="X1875" s="191">
        <f ca="1" t="shared" si="147"/>
        <v>0</v>
      </c>
      <c r="AB1875" s="235" t="str">
        <f ca="1" t="shared" si="149"/>
        <v/>
      </c>
      <c r="AC1875" s="191" t="str">
        <f ca="1" t="shared" si="150"/>
        <v/>
      </c>
      <c r="AD1875" s="191" t="str">
        <f ca="1" t="shared" si="151"/>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8"/>
        <v/>
      </c>
      <c r="T1876" s="232" t="str">
        <f ca="1">IF(B1876="","",IF(ISERROR(MATCH($J1876,SorP!$B$1:$B$6261,0)),"",INDIRECT("'SorP'!$A$"&amp;MATCH($S1876&amp;$J1876,SorP!C:C,0))))</f>
        <v/>
      </c>
      <c r="U1876" s="233"/>
      <c r="V1876" s="234" t="e">
        <f ca="1">IF(C1876="",NA(),MATCH($B1876&amp;$C1876,'Smelter Look-up'!$J:$J,0))</f>
        <v>#N/A</v>
      </c>
      <c r="X1876" s="191">
        <f ca="1" t="shared" si="147"/>
        <v>0</v>
      </c>
      <c r="AB1876" s="235" t="str">
        <f ca="1" t="shared" si="149"/>
        <v/>
      </c>
      <c r="AC1876" s="191" t="str">
        <f ca="1" t="shared" si="150"/>
        <v/>
      </c>
      <c r="AD1876" s="191" t="str">
        <f ca="1" t="shared" si="151"/>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8"/>
        <v/>
      </c>
      <c r="T1877" s="232" t="str">
        <f ca="1">IF(B1877="","",IF(ISERROR(MATCH($J1877,SorP!$B$1:$B$6261,0)),"",INDIRECT("'SorP'!$A$"&amp;MATCH($S1877&amp;$J1877,SorP!C:C,0))))</f>
        <v/>
      </c>
      <c r="U1877" s="233"/>
      <c r="V1877" s="234" t="e">
        <f ca="1">IF(C1877="",NA(),MATCH($B1877&amp;$C1877,'Smelter Look-up'!$J:$J,0))</f>
        <v>#N/A</v>
      </c>
      <c r="X1877" s="191">
        <f ca="1" t="shared" si="147"/>
        <v>0</v>
      </c>
      <c r="AB1877" s="235" t="str">
        <f ca="1" t="shared" si="149"/>
        <v/>
      </c>
      <c r="AC1877" s="191" t="str">
        <f ca="1" t="shared" si="150"/>
        <v/>
      </c>
      <c r="AD1877" s="191" t="str">
        <f ca="1" t="shared" si="151"/>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8"/>
        <v/>
      </c>
      <c r="T1878" s="232" t="str">
        <f ca="1">IF(B1878="","",IF(ISERROR(MATCH($J1878,SorP!$B$1:$B$6261,0)),"",INDIRECT("'SorP'!$A$"&amp;MATCH($S1878&amp;$J1878,SorP!C:C,0))))</f>
        <v/>
      </c>
      <c r="U1878" s="233"/>
      <c r="V1878" s="234" t="e">
        <f ca="1">IF(C1878="",NA(),MATCH($B1878&amp;$C1878,'Smelter Look-up'!$J:$J,0))</f>
        <v>#N/A</v>
      </c>
      <c r="X1878" s="191">
        <f ca="1" t="shared" si="147"/>
        <v>0</v>
      </c>
      <c r="AB1878" s="235" t="str">
        <f ca="1" t="shared" si="149"/>
        <v/>
      </c>
      <c r="AC1878" s="191" t="str">
        <f ca="1" t="shared" si="150"/>
        <v/>
      </c>
      <c r="AD1878" s="191" t="str">
        <f ca="1" t="shared" si="151"/>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8"/>
        <v/>
      </c>
      <c r="T1879" s="232" t="str">
        <f ca="1">IF(B1879="","",IF(ISERROR(MATCH($J1879,SorP!$B$1:$B$6261,0)),"",INDIRECT("'SorP'!$A$"&amp;MATCH($S1879&amp;$J1879,SorP!C:C,0))))</f>
        <v/>
      </c>
      <c r="U1879" s="233"/>
      <c r="V1879" s="234" t="e">
        <f ca="1">IF(C1879="",NA(),MATCH($B1879&amp;$C1879,'Smelter Look-up'!$J:$J,0))</f>
        <v>#N/A</v>
      </c>
      <c r="X1879" s="191">
        <f ca="1" t="shared" si="147"/>
        <v>0</v>
      </c>
      <c r="AB1879" s="235" t="str">
        <f ca="1" t="shared" si="149"/>
        <v/>
      </c>
      <c r="AC1879" s="191" t="str">
        <f ca="1" t="shared" si="150"/>
        <v/>
      </c>
      <c r="AD1879" s="191" t="str">
        <f ca="1" t="shared" si="151"/>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8"/>
        <v/>
      </c>
      <c r="T1880" s="232" t="str">
        <f ca="1">IF(B1880="","",IF(ISERROR(MATCH($J1880,SorP!$B$1:$B$6261,0)),"",INDIRECT("'SorP'!$A$"&amp;MATCH($S1880&amp;$J1880,SorP!C:C,0))))</f>
        <v/>
      </c>
      <c r="U1880" s="233"/>
      <c r="V1880" s="234" t="e">
        <f ca="1">IF(C1880="",NA(),MATCH($B1880&amp;$C1880,'Smelter Look-up'!$J:$J,0))</f>
        <v>#N/A</v>
      </c>
      <c r="X1880" s="191">
        <f ca="1" t="shared" si="147"/>
        <v>0</v>
      </c>
      <c r="AB1880" s="235" t="str">
        <f ca="1" t="shared" si="149"/>
        <v/>
      </c>
      <c r="AC1880" s="191" t="str">
        <f ca="1" t="shared" si="150"/>
        <v/>
      </c>
      <c r="AD1880" s="191" t="str">
        <f ca="1" t="shared" si="151"/>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8"/>
        <v/>
      </c>
      <c r="T1881" s="232" t="str">
        <f ca="1">IF(B1881="","",IF(ISERROR(MATCH($J1881,SorP!$B$1:$B$6261,0)),"",INDIRECT("'SorP'!$A$"&amp;MATCH($S1881&amp;$J1881,SorP!C:C,0))))</f>
        <v/>
      </c>
      <c r="U1881" s="233"/>
      <c r="V1881" s="234" t="e">
        <f ca="1">IF(C1881="",NA(),MATCH($B1881&amp;$C1881,'Smelter Look-up'!$J:$J,0))</f>
        <v>#N/A</v>
      </c>
      <c r="X1881" s="191">
        <f ca="1" t="shared" si="147"/>
        <v>0</v>
      </c>
      <c r="AB1881" s="235" t="str">
        <f ca="1" t="shared" si="149"/>
        <v/>
      </c>
      <c r="AC1881" s="191" t="str">
        <f ca="1" t="shared" si="150"/>
        <v/>
      </c>
      <c r="AD1881" s="191" t="str">
        <f ca="1" t="shared" si="151"/>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8"/>
        <v/>
      </c>
      <c r="T1882" s="232" t="str">
        <f ca="1">IF(B1882="","",IF(ISERROR(MATCH($J1882,SorP!$B$1:$B$6261,0)),"",INDIRECT("'SorP'!$A$"&amp;MATCH($S1882&amp;$J1882,SorP!C:C,0))))</f>
        <v/>
      </c>
      <c r="U1882" s="233"/>
      <c r="V1882" s="234" t="e">
        <f ca="1">IF(C1882="",NA(),MATCH($B1882&amp;$C1882,'Smelter Look-up'!$J:$J,0))</f>
        <v>#N/A</v>
      </c>
      <c r="X1882" s="191">
        <f ca="1" t="shared" si="147"/>
        <v>0</v>
      </c>
      <c r="AB1882" s="235" t="str">
        <f ca="1" t="shared" si="149"/>
        <v/>
      </c>
      <c r="AC1882" s="191" t="str">
        <f ca="1" t="shared" si="150"/>
        <v/>
      </c>
      <c r="AD1882" s="191" t="str">
        <f ca="1" t="shared" si="151"/>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8"/>
        <v/>
      </c>
      <c r="T1883" s="232" t="str">
        <f ca="1">IF(B1883="","",IF(ISERROR(MATCH($J1883,SorP!$B$1:$B$6261,0)),"",INDIRECT("'SorP'!$A$"&amp;MATCH($S1883&amp;$J1883,SorP!C:C,0))))</f>
        <v/>
      </c>
      <c r="U1883" s="233"/>
      <c r="V1883" s="234" t="e">
        <f ca="1">IF(C1883="",NA(),MATCH($B1883&amp;$C1883,'Smelter Look-up'!$J:$J,0))</f>
        <v>#N/A</v>
      </c>
      <c r="X1883" s="191">
        <f ca="1" t="shared" si="147"/>
        <v>0</v>
      </c>
      <c r="AB1883" s="235" t="str">
        <f ca="1" t="shared" si="149"/>
        <v/>
      </c>
      <c r="AC1883" s="191" t="str">
        <f ca="1" t="shared" si="150"/>
        <v/>
      </c>
      <c r="AD1883" s="191" t="str">
        <f ca="1" t="shared" si="151"/>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8"/>
        <v/>
      </c>
      <c r="T1884" s="232" t="str">
        <f ca="1">IF(B1884="","",IF(ISERROR(MATCH($J1884,SorP!$B$1:$B$6261,0)),"",INDIRECT("'SorP'!$A$"&amp;MATCH($S1884&amp;$J1884,SorP!C:C,0))))</f>
        <v/>
      </c>
      <c r="U1884" s="233"/>
      <c r="V1884" s="234" t="e">
        <f ca="1">IF(C1884="",NA(),MATCH($B1884&amp;$C1884,'Smelter Look-up'!$J:$J,0))</f>
        <v>#N/A</v>
      </c>
      <c r="X1884" s="191">
        <f ca="1" t="shared" si="147"/>
        <v>0</v>
      </c>
      <c r="AB1884" s="235" t="str">
        <f ca="1" t="shared" si="149"/>
        <v/>
      </c>
      <c r="AC1884" s="191" t="str">
        <f ca="1" t="shared" si="150"/>
        <v/>
      </c>
      <c r="AD1884" s="191" t="str">
        <f ca="1" t="shared" si="151"/>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8"/>
        <v/>
      </c>
      <c r="T1885" s="232" t="str">
        <f ca="1">IF(B1885="","",IF(ISERROR(MATCH($J1885,SorP!$B$1:$B$6261,0)),"",INDIRECT("'SorP'!$A$"&amp;MATCH($S1885&amp;$J1885,SorP!C:C,0))))</f>
        <v/>
      </c>
      <c r="U1885" s="233"/>
      <c r="V1885" s="234" t="e">
        <f ca="1">IF(C1885="",NA(),MATCH($B1885&amp;$C1885,'Smelter Look-up'!$J:$J,0))</f>
        <v>#N/A</v>
      </c>
      <c r="X1885" s="191">
        <f ca="1" t="shared" si="147"/>
        <v>0</v>
      </c>
      <c r="AB1885" s="235" t="str">
        <f ca="1" t="shared" si="149"/>
        <v/>
      </c>
      <c r="AC1885" s="191" t="str">
        <f ca="1" t="shared" si="150"/>
        <v/>
      </c>
      <c r="AD1885" s="191" t="str">
        <f ca="1" t="shared" si="151"/>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8"/>
        <v/>
      </c>
      <c r="T1886" s="232" t="str">
        <f ca="1">IF(B1886="","",IF(ISERROR(MATCH($J1886,SorP!$B$1:$B$6261,0)),"",INDIRECT("'SorP'!$A$"&amp;MATCH($S1886&amp;$J1886,SorP!C:C,0))))</f>
        <v/>
      </c>
      <c r="U1886" s="233"/>
      <c r="V1886" s="234" t="e">
        <f ca="1">IF(C1886="",NA(),MATCH($B1886&amp;$C1886,'Smelter Look-up'!$J:$J,0))</f>
        <v>#N/A</v>
      </c>
      <c r="X1886" s="191">
        <f ca="1" t="shared" si="147"/>
        <v>0</v>
      </c>
      <c r="AB1886" s="235" t="str">
        <f ca="1" t="shared" si="149"/>
        <v/>
      </c>
      <c r="AC1886" s="191" t="str">
        <f ca="1" t="shared" si="150"/>
        <v/>
      </c>
      <c r="AD1886" s="191" t="str">
        <f ca="1" t="shared" si="151"/>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8"/>
        <v/>
      </c>
      <c r="T1887" s="232" t="str">
        <f ca="1">IF(B1887="","",IF(ISERROR(MATCH($J1887,SorP!$B$1:$B$6261,0)),"",INDIRECT("'SorP'!$A$"&amp;MATCH($S1887&amp;$J1887,SorP!C:C,0))))</f>
        <v/>
      </c>
      <c r="U1887" s="233"/>
      <c r="V1887" s="234" t="e">
        <f ca="1">IF(C1887="",NA(),MATCH($B1887&amp;$C1887,'Smelter Look-up'!$J:$J,0))</f>
        <v>#N/A</v>
      </c>
      <c r="X1887" s="191">
        <f ca="1" t="shared" si="147"/>
        <v>0</v>
      </c>
      <c r="AB1887" s="235" t="str">
        <f ca="1" t="shared" si="149"/>
        <v/>
      </c>
      <c r="AC1887" s="191" t="str">
        <f ca="1" t="shared" si="150"/>
        <v/>
      </c>
      <c r="AD1887" s="191" t="str">
        <f ca="1" t="shared" si="151"/>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8"/>
        <v/>
      </c>
      <c r="T1888" s="232" t="str">
        <f ca="1">IF(B1888="","",IF(ISERROR(MATCH($J1888,SorP!$B$1:$B$6261,0)),"",INDIRECT("'SorP'!$A$"&amp;MATCH($S1888&amp;$J1888,SorP!C:C,0))))</f>
        <v/>
      </c>
      <c r="U1888" s="233"/>
      <c r="V1888" s="234" t="e">
        <f ca="1">IF(C1888="",NA(),MATCH($B1888&amp;$C1888,'Smelter Look-up'!$J:$J,0))</f>
        <v>#N/A</v>
      </c>
      <c r="X1888" s="191">
        <f ca="1" t="shared" si="147"/>
        <v>0</v>
      </c>
      <c r="AB1888" s="235" t="str">
        <f ca="1" t="shared" si="149"/>
        <v/>
      </c>
      <c r="AC1888" s="191" t="str">
        <f ca="1" t="shared" si="150"/>
        <v/>
      </c>
      <c r="AD1888" s="191" t="str">
        <f ca="1" t="shared" si="151"/>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8"/>
        <v/>
      </c>
      <c r="T1889" s="232" t="str">
        <f ca="1">IF(B1889="","",IF(ISERROR(MATCH($J1889,SorP!$B$1:$B$6261,0)),"",INDIRECT("'SorP'!$A$"&amp;MATCH($S1889&amp;$J1889,SorP!C:C,0))))</f>
        <v/>
      </c>
      <c r="U1889" s="233"/>
      <c r="V1889" s="234" t="e">
        <f ca="1">IF(C1889="",NA(),MATCH($B1889&amp;$C1889,'Smelter Look-up'!$J:$J,0))</f>
        <v>#N/A</v>
      </c>
      <c r="X1889" s="191">
        <f ca="1" t="shared" si="147"/>
        <v>0</v>
      </c>
      <c r="AB1889" s="235" t="str">
        <f ca="1" t="shared" si="149"/>
        <v/>
      </c>
      <c r="AC1889" s="191" t="str">
        <f ca="1" t="shared" si="150"/>
        <v/>
      </c>
      <c r="AD1889" s="191" t="str">
        <f ca="1" t="shared" si="151"/>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8"/>
        <v/>
      </c>
      <c r="T1890" s="232" t="str">
        <f ca="1">IF(B1890="","",IF(ISERROR(MATCH($J1890,SorP!$B$1:$B$6261,0)),"",INDIRECT("'SorP'!$A$"&amp;MATCH($S1890&amp;$J1890,SorP!C:C,0))))</f>
        <v/>
      </c>
      <c r="U1890" s="233"/>
      <c r="V1890" s="234" t="e">
        <f ca="1">IF(C1890="",NA(),MATCH($B1890&amp;$C1890,'Smelter Look-up'!$J:$J,0))</f>
        <v>#N/A</v>
      </c>
      <c r="X1890" s="191">
        <f ca="1" t="shared" si="147"/>
        <v>0</v>
      </c>
      <c r="AB1890" s="235" t="str">
        <f ca="1" t="shared" si="149"/>
        <v/>
      </c>
      <c r="AC1890" s="191" t="str">
        <f ca="1" t="shared" si="150"/>
        <v/>
      </c>
      <c r="AD1890" s="191" t="str">
        <f ca="1" t="shared" si="151"/>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8"/>
        <v/>
      </c>
      <c r="T1891" s="232" t="str">
        <f ca="1">IF(B1891="","",IF(ISERROR(MATCH($J1891,SorP!$B$1:$B$6261,0)),"",INDIRECT("'SorP'!$A$"&amp;MATCH($S1891&amp;$J1891,SorP!C:C,0))))</f>
        <v/>
      </c>
      <c r="U1891" s="233"/>
      <c r="V1891" s="234" t="e">
        <f ca="1">IF(C1891="",NA(),MATCH($B1891&amp;$C1891,'Smelter Look-up'!$J:$J,0))</f>
        <v>#N/A</v>
      </c>
      <c r="X1891" s="191">
        <f ca="1" t="shared" si="147"/>
        <v>0</v>
      </c>
      <c r="AB1891" s="235" t="str">
        <f ca="1" t="shared" si="149"/>
        <v/>
      </c>
      <c r="AC1891" s="191" t="str">
        <f ca="1" t="shared" si="150"/>
        <v/>
      </c>
      <c r="AD1891" s="191" t="str">
        <f ca="1" t="shared" si="151"/>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8"/>
        <v/>
      </c>
      <c r="T1892" s="232" t="str">
        <f ca="1">IF(B1892="","",IF(ISERROR(MATCH($J1892,SorP!$B$1:$B$6261,0)),"",INDIRECT("'SorP'!$A$"&amp;MATCH($S1892&amp;$J1892,SorP!C:C,0))))</f>
        <v/>
      </c>
      <c r="U1892" s="233"/>
      <c r="V1892" s="234" t="e">
        <f ca="1">IF(C1892="",NA(),MATCH($B1892&amp;$C1892,'Smelter Look-up'!$J:$J,0))</f>
        <v>#N/A</v>
      </c>
      <c r="X1892" s="191">
        <f ca="1" t="shared" si="147"/>
        <v>0</v>
      </c>
      <c r="AB1892" s="235" t="str">
        <f ca="1" t="shared" si="149"/>
        <v/>
      </c>
      <c r="AC1892" s="191" t="str">
        <f ca="1" t="shared" si="150"/>
        <v/>
      </c>
      <c r="AD1892" s="191" t="str">
        <f ca="1" t="shared" si="151"/>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8"/>
        <v/>
      </c>
      <c r="T1893" s="232" t="str">
        <f ca="1">IF(B1893="","",IF(ISERROR(MATCH($J1893,SorP!$B$1:$B$6261,0)),"",INDIRECT("'SorP'!$A$"&amp;MATCH($S1893&amp;$J1893,SorP!C:C,0))))</f>
        <v/>
      </c>
      <c r="U1893" s="233"/>
      <c r="V1893" s="234" t="e">
        <f ca="1">IF(C1893="",NA(),MATCH($B1893&amp;$C1893,'Smelter Look-up'!$J:$J,0))</f>
        <v>#N/A</v>
      </c>
      <c r="X1893" s="191">
        <f ca="1" t="shared" si="147"/>
        <v>0</v>
      </c>
      <c r="AB1893" s="235" t="str">
        <f ca="1" t="shared" si="149"/>
        <v/>
      </c>
      <c r="AC1893" s="191" t="str">
        <f ca="1" t="shared" si="150"/>
        <v/>
      </c>
      <c r="AD1893" s="191" t="str">
        <f ca="1" t="shared" si="151"/>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8"/>
        <v/>
      </c>
      <c r="T1894" s="232" t="str">
        <f ca="1">IF(B1894="","",IF(ISERROR(MATCH($J1894,SorP!$B$1:$B$6261,0)),"",INDIRECT("'SorP'!$A$"&amp;MATCH($S1894&amp;$J1894,SorP!C:C,0))))</f>
        <v/>
      </c>
      <c r="U1894" s="233"/>
      <c r="V1894" s="234" t="e">
        <f ca="1">IF(C1894="",NA(),MATCH($B1894&amp;$C1894,'Smelter Look-up'!$J:$J,0))</f>
        <v>#N/A</v>
      </c>
      <c r="X1894" s="191">
        <f ca="1" t="shared" si="147"/>
        <v>0</v>
      </c>
      <c r="AB1894" s="235" t="str">
        <f ca="1" t="shared" si="149"/>
        <v/>
      </c>
      <c r="AC1894" s="191" t="str">
        <f ca="1" t="shared" si="150"/>
        <v/>
      </c>
      <c r="AD1894" s="191" t="str">
        <f ca="1" t="shared" si="151"/>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8"/>
        <v/>
      </c>
      <c r="T1895" s="232" t="str">
        <f ca="1">IF(B1895="","",IF(ISERROR(MATCH($J1895,SorP!$B$1:$B$6261,0)),"",INDIRECT("'SorP'!$A$"&amp;MATCH($S1895&amp;$J1895,SorP!C:C,0))))</f>
        <v/>
      </c>
      <c r="U1895" s="233"/>
      <c r="V1895" s="234" t="e">
        <f ca="1">IF(C1895="",NA(),MATCH($B1895&amp;$C1895,'Smelter Look-up'!$J:$J,0))</f>
        <v>#N/A</v>
      </c>
      <c r="X1895" s="191">
        <f ca="1" t="shared" si="147"/>
        <v>0</v>
      </c>
      <c r="AB1895" s="235" t="str">
        <f ca="1" t="shared" si="149"/>
        <v/>
      </c>
      <c r="AC1895" s="191" t="str">
        <f ca="1" t="shared" si="150"/>
        <v/>
      </c>
      <c r="AD1895" s="191" t="str">
        <f ca="1" t="shared" si="151"/>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8"/>
        <v/>
      </c>
      <c r="T1896" s="232" t="str">
        <f ca="1">IF(B1896="","",IF(ISERROR(MATCH($J1896,SorP!$B$1:$B$6261,0)),"",INDIRECT("'SorP'!$A$"&amp;MATCH($S1896&amp;$J1896,SorP!C:C,0))))</f>
        <v/>
      </c>
      <c r="U1896" s="233"/>
      <c r="V1896" s="234" t="e">
        <f ca="1">IF(C1896="",NA(),MATCH($B1896&amp;$C1896,'Smelter Look-up'!$J:$J,0))</f>
        <v>#N/A</v>
      </c>
      <c r="X1896" s="191">
        <f ca="1" t="shared" si="147"/>
        <v>0</v>
      </c>
      <c r="AB1896" s="235" t="str">
        <f ca="1" t="shared" si="149"/>
        <v/>
      </c>
      <c r="AC1896" s="191" t="str">
        <f ca="1" t="shared" si="150"/>
        <v/>
      </c>
      <c r="AD1896" s="191" t="str">
        <f ca="1" t="shared" si="151"/>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8"/>
        <v/>
      </c>
      <c r="T1897" s="232" t="str">
        <f ca="1">IF(B1897="","",IF(ISERROR(MATCH($J1897,SorP!$B$1:$B$6261,0)),"",INDIRECT("'SorP'!$A$"&amp;MATCH($S1897&amp;$J1897,SorP!C:C,0))))</f>
        <v/>
      </c>
      <c r="U1897" s="233"/>
      <c r="V1897" s="234" t="e">
        <f ca="1">IF(C1897="",NA(),MATCH($B1897&amp;$C1897,'Smelter Look-up'!$J:$J,0))</f>
        <v>#N/A</v>
      </c>
      <c r="X1897" s="191">
        <f ca="1" t="shared" si="147"/>
        <v>0</v>
      </c>
      <c r="AB1897" s="235" t="str">
        <f ca="1" t="shared" si="149"/>
        <v/>
      </c>
      <c r="AC1897" s="191" t="str">
        <f ca="1" t="shared" si="150"/>
        <v/>
      </c>
      <c r="AD1897" s="191" t="str">
        <f ca="1" t="shared" si="151"/>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8"/>
        <v/>
      </c>
      <c r="T1898" s="232" t="str">
        <f ca="1">IF(B1898="","",IF(ISERROR(MATCH($J1898,SorP!$B$1:$B$6261,0)),"",INDIRECT("'SorP'!$A$"&amp;MATCH($S1898&amp;$J1898,SorP!C:C,0))))</f>
        <v/>
      </c>
      <c r="U1898" s="233"/>
      <c r="V1898" s="234" t="e">
        <f ca="1">IF(C1898="",NA(),MATCH($B1898&amp;$C1898,'Smelter Look-up'!$J:$J,0))</f>
        <v>#N/A</v>
      </c>
      <c r="X1898" s="191">
        <f ca="1" t="shared" si="147"/>
        <v>0</v>
      </c>
      <c r="AB1898" s="235" t="str">
        <f ca="1" t="shared" si="149"/>
        <v/>
      </c>
      <c r="AC1898" s="191" t="str">
        <f ca="1" t="shared" si="150"/>
        <v/>
      </c>
      <c r="AD1898" s="191" t="str">
        <f ca="1" t="shared" si="151"/>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8"/>
        <v/>
      </c>
      <c r="T1899" s="232" t="str">
        <f ca="1">IF(B1899="","",IF(ISERROR(MATCH($J1899,SorP!$B$1:$B$6261,0)),"",INDIRECT("'SorP'!$A$"&amp;MATCH($S1899&amp;$J1899,SorP!C:C,0))))</f>
        <v/>
      </c>
      <c r="U1899" s="233"/>
      <c r="V1899" s="234" t="e">
        <f ca="1">IF(C1899="",NA(),MATCH($B1899&amp;$C1899,'Smelter Look-up'!$J:$J,0))</f>
        <v>#N/A</v>
      </c>
      <c r="X1899" s="191">
        <f ca="1" t="shared" si="147"/>
        <v>0</v>
      </c>
      <c r="AB1899" s="235" t="str">
        <f ca="1" t="shared" si="149"/>
        <v/>
      </c>
      <c r="AC1899" s="191" t="str">
        <f ca="1" t="shared" si="150"/>
        <v/>
      </c>
      <c r="AD1899" s="191" t="str">
        <f ca="1" t="shared" si="151"/>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8"/>
        <v/>
      </c>
      <c r="T1900" s="232" t="str">
        <f ca="1">IF(B1900="","",IF(ISERROR(MATCH($J1900,SorP!$B$1:$B$6261,0)),"",INDIRECT("'SorP'!$A$"&amp;MATCH($S1900&amp;$J1900,SorP!C:C,0))))</f>
        <v/>
      </c>
      <c r="U1900" s="233"/>
      <c r="V1900" s="234" t="e">
        <f ca="1">IF(C1900="",NA(),MATCH($B1900&amp;$C1900,'Smelter Look-up'!$J:$J,0))</f>
        <v>#N/A</v>
      </c>
      <c r="X1900" s="191">
        <f ca="1" t="shared" si="147"/>
        <v>0</v>
      </c>
      <c r="AB1900" s="235" t="str">
        <f ca="1" t="shared" si="149"/>
        <v/>
      </c>
      <c r="AC1900" s="191" t="str">
        <f ca="1" t="shared" si="150"/>
        <v/>
      </c>
      <c r="AD1900" s="191" t="str">
        <f ca="1" t="shared" si="151"/>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8"/>
        <v/>
      </c>
      <c r="T1901" s="232" t="str">
        <f ca="1">IF(B1901="","",IF(ISERROR(MATCH($J1901,SorP!$B$1:$B$6261,0)),"",INDIRECT("'SorP'!$A$"&amp;MATCH($S1901&amp;$J1901,SorP!C:C,0))))</f>
        <v/>
      </c>
      <c r="U1901" s="233"/>
      <c r="V1901" s="234" t="e">
        <f ca="1">IF(C1901="",NA(),MATCH($B1901&amp;$C1901,'Smelter Look-up'!$J:$J,0))</f>
        <v>#N/A</v>
      </c>
      <c r="X1901" s="191">
        <f ca="1" t="shared" si="147"/>
        <v>0</v>
      </c>
      <c r="AB1901" s="235" t="str">
        <f ca="1" t="shared" si="149"/>
        <v/>
      </c>
      <c r="AC1901" s="191" t="str">
        <f ca="1" t="shared" si="150"/>
        <v/>
      </c>
      <c r="AD1901" s="191" t="str">
        <f ca="1" t="shared" si="151"/>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8"/>
        <v/>
      </c>
      <c r="T1902" s="232" t="str">
        <f ca="1">IF(B1902="","",IF(ISERROR(MATCH($J1902,SorP!$B$1:$B$6261,0)),"",INDIRECT("'SorP'!$A$"&amp;MATCH($S1902&amp;$J1902,SorP!C:C,0))))</f>
        <v/>
      </c>
      <c r="U1902" s="233"/>
      <c r="V1902" s="234" t="e">
        <f ca="1">IF(C1902="",NA(),MATCH($B1902&amp;$C1902,'Smelter Look-up'!$J:$J,0))</f>
        <v>#N/A</v>
      </c>
      <c r="X1902" s="191">
        <f ca="1" t="shared" si="147"/>
        <v>0</v>
      </c>
      <c r="AB1902" s="235" t="str">
        <f ca="1" t="shared" si="149"/>
        <v/>
      </c>
      <c r="AC1902" s="191" t="str">
        <f ca="1" t="shared" si="150"/>
        <v/>
      </c>
      <c r="AD1902" s="191" t="str">
        <f ca="1" t="shared" si="151"/>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8"/>
        <v/>
      </c>
      <c r="T1903" s="232" t="str">
        <f ca="1">IF(B1903="","",IF(ISERROR(MATCH($J1903,SorP!$B$1:$B$6261,0)),"",INDIRECT("'SorP'!$A$"&amp;MATCH($S1903&amp;$J1903,SorP!C:C,0))))</f>
        <v/>
      </c>
      <c r="U1903" s="233"/>
      <c r="V1903" s="234" t="e">
        <f ca="1">IF(C1903="",NA(),MATCH($B1903&amp;$C1903,'Smelter Look-up'!$J:$J,0))</f>
        <v>#N/A</v>
      </c>
      <c r="X1903" s="191">
        <f ca="1" t="shared" si="147"/>
        <v>0</v>
      </c>
      <c r="AB1903" s="235" t="str">
        <f ca="1" t="shared" si="149"/>
        <v/>
      </c>
      <c r="AC1903" s="191" t="str">
        <f ca="1" t="shared" si="150"/>
        <v/>
      </c>
      <c r="AD1903" s="191" t="str">
        <f ca="1" t="shared" si="151"/>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8"/>
        <v/>
      </c>
      <c r="T1904" s="232" t="str">
        <f ca="1">IF(B1904="","",IF(ISERROR(MATCH($J1904,SorP!$B$1:$B$6261,0)),"",INDIRECT("'SorP'!$A$"&amp;MATCH($S1904&amp;$J1904,SorP!C:C,0))))</f>
        <v/>
      </c>
      <c r="U1904" s="233"/>
      <c r="V1904" s="234" t="e">
        <f ca="1">IF(C1904="",NA(),MATCH($B1904&amp;$C1904,'Smelter Look-up'!$J:$J,0))</f>
        <v>#N/A</v>
      </c>
      <c r="X1904" s="191">
        <f ca="1" t="shared" si="147"/>
        <v>0</v>
      </c>
      <c r="AB1904" s="235" t="str">
        <f ca="1" t="shared" si="149"/>
        <v/>
      </c>
      <c r="AC1904" s="191" t="str">
        <f ca="1" t="shared" si="150"/>
        <v/>
      </c>
      <c r="AD1904" s="191" t="str">
        <f ca="1" t="shared" si="151"/>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8"/>
        <v/>
      </c>
      <c r="T1905" s="232" t="str">
        <f ca="1">IF(B1905="","",IF(ISERROR(MATCH($J1905,SorP!$B$1:$B$6261,0)),"",INDIRECT("'SorP'!$A$"&amp;MATCH($S1905&amp;$J1905,SorP!C:C,0))))</f>
        <v/>
      </c>
      <c r="U1905" s="233"/>
      <c r="V1905" s="234" t="e">
        <f ca="1">IF(C1905="",NA(),MATCH($B1905&amp;$C1905,'Smelter Look-up'!$J:$J,0))</f>
        <v>#N/A</v>
      </c>
      <c r="X1905" s="191">
        <f ca="1" t="shared" si="147"/>
        <v>0</v>
      </c>
      <c r="AB1905" s="235" t="str">
        <f ca="1" t="shared" si="149"/>
        <v/>
      </c>
      <c r="AC1905" s="191" t="str">
        <f ca="1" t="shared" si="150"/>
        <v/>
      </c>
      <c r="AD1905" s="191" t="str">
        <f ca="1" t="shared" si="151"/>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8"/>
        <v/>
      </c>
      <c r="T1906" s="232" t="str">
        <f ca="1">IF(B1906="","",IF(ISERROR(MATCH($J1906,SorP!$B$1:$B$6261,0)),"",INDIRECT("'SorP'!$A$"&amp;MATCH($S1906&amp;$J1906,SorP!C:C,0))))</f>
        <v/>
      </c>
      <c r="U1906" s="233"/>
      <c r="V1906" s="234" t="e">
        <f ca="1">IF(C1906="",NA(),MATCH($B1906&amp;$C1906,'Smelter Look-up'!$J:$J,0))</f>
        <v>#N/A</v>
      </c>
      <c r="X1906" s="191">
        <f ca="1" t="shared" si="147"/>
        <v>0</v>
      </c>
      <c r="AB1906" s="235" t="str">
        <f ca="1" t="shared" si="149"/>
        <v/>
      </c>
      <c r="AC1906" s="191" t="str">
        <f ca="1" t="shared" si="150"/>
        <v/>
      </c>
      <c r="AD1906" s="191" t="str">
        <f ca="1" t="shared" si="151"/>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8"/>
        <v/>
      </c>
      <c r="T1907" s="232" t="str">
        <f ca="1">IF(B1907="","",IF(ISERROR(MATCH($J1907,SorP!$B$1:$B$6261,0)),"",INDIRECT("'SorP'!$A$"&amp;MATCH($S1907&amp;$J1907,SorP!C:C,0))))</f>
        <v/>
      </c>
      <c r="U1907" s="233"/>
      <c r="V1907" s="234" t="e">
        <f ca="1">IF(C1907="",NA(),MATCH($B1907&amp;$C1907,'Smelter Look-up'!$J:$J,0))</f>
        <v>#N/A</v>
      </c>
      <c r="X1907" s="191">
        <f ca="1" t="shared" si="147"/>
        <v>0</v>
      </c>
      <c r="AB1907" s="235" t="str">
        <f ca="1" t="shared" si="149"/>
        <v/>
      </c>
      <c r="AC1907" s="191" t="str">
        <f ca="1" t="shared" si="150"/>
        <v/>
      </c>
      <c r="AD1907" s="191" t="str">
        <f ca="1" t="shared" si="151"/>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8"/>
        <v/>
      </c>
      <c r="T1908" s="232" t="str">
        <f ca="1">IF(B1908="","",IF(ISERROR(MATCH($J1908,SorP!$B$1:$B$6261,0)),"",INDIRECT("'SorP'!$A$"&amp;MATCH($S1908&amp;$J1908,SorP!C:C,0))))</f>
        <v/>
      </c>
      <c r="U1908" s="233"/>
      <c r="V1908" s="234" t="e">
        <f ca="1">IF(C1908="",NA(),MATCH($B1908&amp;$C1908,'Smelter Look-up'!$J:$J,0))</f>
        <v>#N/A</v>
      </c>
      <c r="X1908" s="191">
        <f ca="1" t="shared" si="147"/>
        <v>0</v>
      </c>
      <c r="AB1908" s="235" t="str">
        <f ca="1" t="shared" si="149"/>
        <v/>
      </c>
      <c r="AC1908" s="191" t="str">
        <f ca="1" t="shared" si="150"/>
        <v/>
      </c>
      <c r="AD1908" s="191" t="str">
        <f ca="1" t="shared" si="151"/>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8"/>
        <v/>
      </c>
      <c r="T1909" s="232" t="str">
        <f ca="1">IF(B1909="","",IF(ISERROR(MATCH($J1909,SorP!$B$1:$B$6261,0)),"",INDIRECT("'SorP'!$A$"&amp;MATCH($S1909&amp;$J1909,SorP!C:C,0))))</f>
        <v/>
      </c>
      <c r="U1909" s="233"/>
      <c r="V1909" s="234" t="e">
        <f ca="1">IF(C1909="",NA(),MATCH($B1909&amp;$C1909,'Smelter Look-up'!$J:$J,0))</f>
        <v>#N/A</v>
      </c>
      <c r="X1909" s="191">
        <f ca="1" t="shared" si="147"/>
        <v>0</v>
      </c>
      <c r="AB1909" s="235" t="str">
        <f ca="1" t="shared" si="149"/>
        <v/>
      </c>
      <c r="AC1909" s="191" t="str">
        <f ca="1" t="shared" si="150"/>
        <v/>
      </c>
      <c r="AD1909" s="191" t="str">
        <f ca="1" t="shared" si="151"/>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8"/>
        <v/>
      </c>
      <c r="T1910" s="232" t="str">
        <f ca="1">IF(B1910="","",IF(ISERROR(MATCH($J1910,SorP!$B$1:$B$6261,0)),"",INDIRECT("'SorP'!$A$"&amp;MATCH($S1910&amp;$J1910,SorP!C:C,0))))</f>
        <v/>
      </c>
      <c r="U1910" s="233"/>
      <c r="V1910" s="234" t="e">
        <f ca="1">IF(C1910="",NA(),MATCH($B1910&amp;$C1910,'Smelter Look-up'!$J:$J,0))</f>
        <v>#N/A</v>
      </c>
      <c r="X1910" s="191">
        <f ca="1" t="shared" si="147"/>
        <v>0</v>
      </c>
      <c r="AB1910" s="235" t="str">
        <f ca="1" t="shared" si="149"/>
        <v/>
      </c>
      <c r="AC1910" s="191" t="str">
        <f ca="1" t="shared" si="150"/>
        <v/>
      </c>
      <c r="AD1910" s="191" t="str">
        <f ca="1" t="shared" si="151"/>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8"/>
        <v/>
      </c>
      <c r="T1911" s="232" t="str">
        <f ca="1">IF(B1911="","",IF(ISERROR(MATCH($J1911,SorP!$B$1:$B$6261,0)),"",INDIRECT("'SorP'!$A$"&amp;MATCH($S1911&amp;$J1911,SorP!C:C,0))))</f>
        <v/>
      </c>
      <c r="U1911" s="233"/>
      <c r="V1911" s="234" t="e">
        <f ca="1">IF(C1911="",NA(),MATCH($B1911&amp;$C1911,'Smelter Look-up'!$J:$J,0))</f>
        <v>#N/A</v>
      </c>
      <c r="X1911" s="191">
        <f ca="1" t="shared" si="147"/>
        <v>0</v>
      </c>
      <c r="AB1911" s="235" t="str">
        <f ca="1" t="shared" si="149"/>
        <v/>
      </c>
      <c r="AC1911" s="191" t="str">
        <f ca="1" t="shared" si="150"/>
        <v/>
      </c>
      <c r="AD1911" s="191" t="str">
        <f ca="1" t="shared" si="151"/>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8"/>
        <v/>
      </c>
      <c r="T1912" s="232" t="str">
        <f ca="1">IF(B1912="","",IF(ISERROR(MATCH($J1912,SorP!$B$1:$B$6261,0)),"",INDIRECT("'SorP'!$A$"&amp;MATCH($S1912&amp;$J1912,SorP!C:C,0))))</f>
        <v/>
      </c>
      <c r="U1912" s="233"/>
      <c r="V1912" s="234" t="e">
        <f ca="1">IF(C1912="",NA(),MATCH($B1912&amp;$C1912,'Smelter Look-up'!$J:$J,0))</f>
        <v>#N/A</v>
      </c>
      <c r="X1912" s="191">
        <f ca="1" t="shared" si="147"/>
        <v>0</v>
      </c>
      <c r="AB1912" s="235" t="str">
        <f ca="1" t="shared" si="149"/>
        <v/>
      </c>
      <c r="AC1912" s="191" t="str">
        <f ca="1" t="shared" si="150"/>
        <v/>
      </c>
      <c r="AD1912" s="191" t="str">
        <f ca="1" t="shared" si="151"/>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8"/>
        <v/>
      </c>
      <c r="T1913" s="232" t="str">
        <f ca="1">IF(B1913="","",IF(ISERROR(MATCH($J1913,SorP!$B$1:$B$6261,0)),"",INDIRECT("'SorP'!$A$"&amp;MATCH($S1913&amp;$J1913,SorP!C:C,0))))</f>
        <v/>
      </c>
      <c r="U1913" s="233"/>
      <c r="V1913" s="234" t="e">
        <f ca="1">IF(C1913="",NA(),MATCH($B1913&amp;$C1913,'Smelter Look-up'!$J:$J,0))</f>
        <v>#N/A</v>
      </c>
      <c r="X1913" s="191">
        <f ca="1" t="shared" si="147"/>
        <v>0</v>
      </c>
      <c r="AB1913" s="235" t="str">
        <f ca="1" t="shared" si="149"/>
        <v/>
      </c>
      <c r="AC1913" s="191" t="str">
        <f ca="1" t="shared" si="150"/>
        <v/>
      </c>
      <c r="AD1913" s="191" t="str">
        <f ca="1" t="shared" si="151"/>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8"/>
        <v/>
      </c>
      <c r="T1914" s="232" t="str">
        <f ca="1">IF(B1914="","",IF(ISERROR(MATCH($J1914,SorP!$B$1:$B$6261,0)),"",INDIRECT("'SorP'!$A$"&amp;MATCH($S1914&amp;$J1914,SorP!C:C,0))))</f>
        <v/>
      </c>
      <c r="U1914" s="233"/>
      <c r="V1914" s="234" t="e">
        <f ca="1">IF(C1914="",NA(),MATCH($B1914&amp;$C1914,'Smelter Look-up'!$J:$J,0))</f>
        <v>#N/A</v>
      </c>
      <c r="X1914" s="191">
        <f ca="1" t="shared" si="147"/>
        <v>0</v>
      </c>
      <c r="AB1914" s="235" t="str">
        <f ca="1" t="shared" si="149"/>
        <v/>
      </c>
      <c r="AC1914" s="191" t="str">
        <f ca="1" t="shared" si="150"/>
        <v/>
      </c>
      <c r="AD1914" s="191" t="str">
        <f ca="1" t="shared" si="151"/>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8"/>
        <v/>
      </c>
      <c r="T1915" s="232" t="str">
        <f ca="1">IF(B1915="","",IF(ISERROR(MATCH($J1915,SorP!$B$1:$B$6261,0)),"",INDIRECT("'SorP'!$A$"&amp;MATCH($S1915&amp;$J1915,SorP!C:C,0))))</f>
        <v/>
      </c>
      <c r="U1915" s="233"/>
      <c r="V1915" s="234" t="e">
        <f ca="1">IF(C1915="",NA(),MATCH($B1915&amp;$C1915,'Smelter Look-up'!$J:$J,0))</f>
        <v>#N/A</v>
      </c>
      <c r="X1915" s="191">
        <f ca="1" t="shared" si="147"/>
        <v>0</v>
      </c>
      <c r="AB1915" s="235" t="str">
        <f ca="1" t="shared" si="149"/>
        <v/>
      </c>
      <c r="AC1915" s="191" t="str">
        <f ca="1" t="shared" si="150"/>
        <v/>
      </c>
      <c r="AD1915" s="191" t="str">
        <f ca="1" t="shared" si="151"/>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si="148"/>
        <v/>
      </c>
      <c r="T1916" s="232" t="str">
        <f ca="1">IF(B1916="","",IF(ISERROR(MATCH($J1916,SorP!$B$1:$B$6261,0)),"",INDIRECT("'SorP'!$A$"&amp;MATCH($S1916&amp;$J1916,SorP!C:C,0))))</f>
        <v/>
      </c>
      <c r="U1916" s="233"/>
      <c r="V1916" s="234" t="e">
        <f ca="1">IF(C1916="",NA(),MATCH($B1916&amp;$C1916,'Smelter Look-up'!$J:$J,0))</f>
        <v>#N/A</v>
      </c>
      <c r="X1916" s="191">
        <f ca="1" t="shared" si="147"/>
        <v>0</v>
      </c>
      <c r="AB1916" s="235" t="str">
        <f ca="1" t="shared" si="149"/>
        <v/>
      </c>
      <c r="AC1916" s="191" t="str">
        <f ca="1" t="shared" si="150"/>
        <v/>
      </c>
      <c r="AD1916" s="191" t="str">
        <f ca="1" t="shared" si="151"/>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48"/>
        <v/>
      </c>
      <c r="T1917" s="232" t="str">
        <f ca="1">IF(B1917="","",IF(ISERROR(MATCH($J1917,SorP!$B$1:$B$6261,0)),"",INDIRECT("'SorP'!$A$"&amp;MATCH($S1917&amp;$J1917,SorP!C:C,0))))</f>
        <v/>
      </c>
      <c r="U1917" s="233"/>
      <c r="V1917" s="234" t="e">
        <f ca="1">IF(C1917="",NA(),MATCH($B1917&amp;$C1917,'Smelter Look-up'!$J:$J,0))</f>
        <v>#N/A</v>
      </c>
      <c r="X1917" s="191">
        <f ca="1" t="shared" ref="X1917:X1980" si="152">IF(AND(C1917="Smelter not listed",OR(LEN(D1917)=0,LEN(E1917)=0)),1,0)</f>
        <v>0</v>
      </c>
      <c r="AB1917" s="235" t="str">
        <f ca="1" t="shared" si="149"/>
        <v/>
      </c>
      <c r="AC1917" s="191" t="str">
        <f ca="1" t="shared" si="150"/>
        <v/>
      </c>
      <c r="AD1917" s="191" t="str">
        <f ca="1" t="shared" si="151"/>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ref="S1918:S1981" si="153">IF(B1918="","",IF(ISERROR(MATCH($E1918,CL,0)),"Unknown",INDIRECT("'C'!$A$"&amp;MATCH($E1918,CL,0)+1)))</f>
        <v/>
      </c>
      <c r="T1918" s="232" t="str">
        <f ca="1">IF(B1918="","",IF(ISERROR(MATCH($J1918,SorP!$B$1:$B$6261,0)),"",INDIRECT("'SorP'!$A$"&amp;MATCH($S1918&amp;$J1918,SorP!C:C,0))))</f>
        <v/>
      </c>
      <c r="U1918" s="233"/>
      <c r="V1918" s="234" t="e">
        <f ca="1">IF(C1918="",NA(),MATCH($B1918&amp;$C1918,'Smelter Look-up'!$J:$J,0))</f>
        <v>#N/A</v>
      </c>
      <c r="X1918" s="191">
        <f ca="1" t="shared" si="152"/>
        <v>0</v>
      </c>
      <c r="AB1918" s="235" t="str">
        <f ca="1" t="shared" si="149"/>
        <v/>
      </c>
      <c r="AC1918" s="191" t="str">
        <f ca="1" t="shared" si="150"/>
        <v/>
      </c>
      <c r="AD1918" s="191" t="str">
        <f ca="1" t="shared" si="151"/>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3"/>
        <v/>
      </c>
      <c r="T1919" s="232" t="str">
        <f ca="1">IF(B1919="","",IF(ISERROR(MATCH($J1919,SorP!$B$1:$B$6261,0)),"",INDIRECT("'SorP'!$A$"&amp;MATCH($S1919&amp;$J1919,SorP!C:C,0))))</f>
        <v/>
      </c>
      <c r="U1919" s="233"/>
      <c r="V1919" s="234" t="e">
        <f ca="1">IF(C1919="",NA(),MATCH($B1919&amp;$C1919,'Smelter Look-up'!$J:$J,0))</f>
        <v>#N/A</v>
      </c>
      <c r="X1919" s="191">
        <f ca="1" t="shared" si="152"/>
        <v>0</v>
      </c>
      <c r="AB1919" s="235" t="str">
        <f ca="1" t="shared" si="149"/>
        <v/>
      </c>
      <c r="AC1919" s="191" t="str">
        <f ca="1" t="shared" si="150"/>
        <v/>
      </c>
      <c r="AD1919" s="191" t="str">
        <f ca="1" t="shared" si="151"/>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3"/>
        <v/>
      </c>
      <c r="T1920" s="232" t="str">
        <f ca="1">IF(B1920="","",IF(ISERROR(MATCH($J1920,SorP!$B$1:$B$6261,0)),"",INDIRECT("'SorP'!$A$"&amp;MATCH($S1920&amp;$J1920,SorP!C:C,0))))</f>
        <v/>
      </c>
      <c r="U1920" s="233"/>
      <c r="V1920" s="234" t="e">
        <f ca="1">IF(C1920="",NA(),MATCH($B1920&amp;$C1920,'Smelter Look-up'!$J:$J,0))</f>
        <v>#N/A</v>
      </c>
      <c r="X1920" s="191">
        <f ca="1" t="shared" si="152"/>
        <v>0</v>
      </c>
      <c r="AB1920" s="235" t="str">
        <f ca="1" t="shared" si="149"/>
        <v/>
      </c>
      <c r="AC1920" s="191" t="str">
        <f ca="1" t="shared" si="150"/>
        <v/>
      </c>
      <c r="AD1920" s="191" t="str">
        <f ca="1" t="shared" si="151"/>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3"/>
        <v/>
      </c>
      <c r="T1921" s="232" t="str">
        <f ca="1">IF(B1921="","",IF(ISERROR(MATCH($J1921,SorP!$B$1:$B$6261,0)),"",INDIRECT("'SorP'!$A$"&amp;MATCH($S1921&amp;$J1921,SorP!C:C,0))))</f>
        <v/>
      </c>
      <c r="U1921" s="233"/>
      <c r="V1921" s="234" t="e">
        <f ca="1">IF(C1921="",NA(),MATCH($B1921&amp;$C1921,'Smelter Look-up'!$J:$J,0))</f>
        <v>#N/A</v>
      </c>
      <c r="X1921" s="191">
        <f ca="1" t="shared" si="152"/>
        <v>0</v>
      </c>
      <c r="AB1921" s="235" t="str">
        <f ca="1" t="shared" si="149"/>
        <v/>
      </c>
      <c r="AC1921" s="191" t="str">
        <f ca="1" t="shared" si="150"/>
        <v/>
      </c>
      <c r="AD1921" s="191" t="str">
        <f ca="1" t="shared" si="151"/>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3"/>
        <v/>
      </c>
      <c r="T1922" s="232" t="str">
        <f ca="1">IF(B1922="","",IF(ISERROR(MATCH($J1922,SorP!$B$1:$B$6261,0)),"",INDIRECT("'SorP'!$A$"&amp;MATCH($S1922&amp;$J1922,SorP!C:C,0))))</f>
        <v/>
      </c>
      <c r="U1922" s="233"/>
      <c r="V1922" s="234" t="e">
        <f ca="1">IF(C1922="",NA(),MATCH($B1922&amp;$C1922,'Smelter Look-up'!$J:$J,0))</f>
        <v>#N/A</v>
      </c>
      <c r="X1922" s="191">
        <f ca="1" t="shared" si="152"/>
        <v>0</v>
      </c>
      <c r="AB1922" s="235" t="str">
        <f ca="1" t="shared" si="149"/>
        <v/>
      </c>
      <c r="AC1922" s="191" t="str">
        <f ca="1" t="shared" si="150"/>
        <v/>
      </c>
      <c r="AD1922" s="191" t="str">
        <f ca="1" t="shared" si="151"/>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3"/>
        <v/>
      </c>
      <c r="T1923" s="232" t="str">
        <f ca="1">IF(B1923="","",IF(ISERROR(MATCH($J1923,SorP!$B$1:$B$6261,0)),"",INDIRECT("'SorP'!$A$"&amp;MATCH($S1923&amp;$J1923,SorP!C:C,0))))</f>
        <v/>
      </c>
      <c r="U1923" s="233"/>
      <c r="V1923" s="234" t="e">
        <f ca="1">IF(C1923="",NA(),MATCH($B1923&amp;$C1923,'Smelter Look-up'!$J:$J,0))</f>
        <v>#N/A</v>
      </c>
      <c r="X1923" s="191">
        <f ca="1" t="shared" si="152"/>
        <v>0</v>
      </c>
      <c r="AB1923" s="235" t="str">
        <f ca="1" t="shared" si="149"/>
        <v/>
      </c>
      <c r="AC1923" s="191" t="str">
        <f ca="1" t="shared" si="150"/>
        <v/>
      </c>
      <c r="AD1923" s="191" t="str">
        <f ca="1" t="shared" si="151"/>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3"/>
        <v/>
      </c>
      <c r="T1924" s="232" t="str">
        <f ca="1">IF(B1924="","",IF(ISERROR(MATCH($J1924,SorP!$B$1:$B$6261,0)),"",INDIRECT("'SorP'!$A$"&amp;MATCH($S1924&amp;$J1924,SorP!C:C,0))))</f>
        <v/>
      </c>
      <c r="U1924" s="233"/>
      <c r="V1924" s="234" t="e">
        <f ca="1">IF(C1924="",NA(),MATCH($B1924&amp;$C1924,'Smelter Look-up'!$J:$J,0))</f>
        <v>#N/A</v>
      </c>
      <c r="X1924" s="191">
        <f ca="1" t="shared" si="152"/>
        <v>0</v>
      </c>
      <c r="AB1924" s="235" t="str">
        <f ca="1" t="shared" ref="AB1924:AB1987" si="154">IF(C1924="","",B1924)</f>
        <v/>
      </c>
      <c r="AC1924" s="191" t="str">
        <f ca="1" t="shared" ref="AC1924:AC1987" si="155">B1924</f>
        <v/>
      </c>
      <c r="AD1924" s="191" t="str">
        <f ca="1" t="shared" ref="AD1924:AD1987" si="156">IF(C1924="Smelter not listed",D1924,C1924)</f>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3"/>
        <v/>
      </c>
      <c r="T1925" s="232" t="str">
        <f ca="1">IF(B1925="","",IF(ISERROR(MATCH($J1925,SorP!$B$1:$B$6261,0)),"",INDIRECT("'SorP'!$A$"&amp;MATCH($S1925&amp;$J1925,SorP!C:C,0))))</f>
        <v/>
      </c>
      <c r="U1925" s="233"/>
      <c r="V1925" s="234" t="e">
        <f ca="1">IF(C1925="",NA(),MATCH($B1925&amp;$C1925,'Smelter Look-up'!$J:$J,0))</f>
        <v>#N/A</v>
      </c>
      <c r="X1925" s="191">
        <f ca="1" t="shared" si="152"/>
        <v>0</v>
      </c>
      <c r="AB1925" s="235" t="str">
        <f ca="1" t="shared" si="154"/>
        <v/>
      </c>
      <c r="AC1925" s="191" t="str">
        <f ca="1" t="shared" si="155"/>
        <v/>
      </c>
      <c r="AD1925" s="191" t="str">
        <f ca="1" t="shared" si="156"/>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3"/>
        <v/>
      </c>
      <c r="T1926" s="232" t="str">
        <f ca="1">IF(B1926="","",IF(ISERROR(MATCH($J1926,SorP!$B$1:$B$6261,0)),"",INDIRECT("'SorP'!$A$"&amp;MATCH($S1926&amp;$J1926,SorP!C:C,0))))</f>
        <v/>
      </c>
      <c r="U1926" s="233"/>
      <c r="V1926" s="234" t="e">
        <f ca="1">IF(C1926="",NA(),MATCH($B1926&amp;$C1926,'Smelter Look-up'!$J:$J,0))</f>
        <v>#N/A</v>
      </c>
      <c r="X1926" s="191">
        <f ca="1" t="shared" si="152"/>
        <v>0</v>
      </c>
      <c r="AB1926" s="235" t="str">
        <f ca="1" t="shared" si="154"/>
        <v/>
      </c>
      <c r="AC1926" s="191" t="str">
        <f ca="1" t="shared" si="155"/>
        <v/>
      </c>
      <c r="AD1926" s="191" t="str">
        <f ca="1" t="shared" si="156"/>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3"/>
        <v/>
      </c>
      <c r="T1927" s="232" t="str">
        <f ca="1">IF(B1927="","",IF(ISERROR(MATCH($J1927,SorP!$B$1:$B$6261,0)),"",INDIRECT("'SorP'!$A$"&amp;MATCH($S1927&amp;$J1927,SorP!C:C,0))))</f>
        <v/>
      </c>
      <c r="U1927" s="233"/>
      <c r="V1927" s="234" t="e">
        <f ca="1">IF(C1927="",NA(),MATCH($B1927&amp;$C1927,'Smelter Look-up'!$J:$J,0))</f>
        <v>#N/A</v>
      </c>
      <c r="X1927" s="191">
        <f ca="1" t="shared" si="152"/>
        <v>0</v>
      </c>
      <c r="AB1927" s="235" t="str">
        <f ca="1" t="shared" si="154"/>
        <v/>
      </c>
      <c r="AC1927" s="191" t="str">
        <f ca="1" t="shared" si="155"/>
        <v/>
      </c>
      <c r="AD1927" s="191" t="str">
        <f ca="1" t="shared" si="156"/>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3"/>
        <v/>
      </c>
      <c r="T1928" s="232" t="str">
        <f ca="1">IF(B1928="","",IF(ISERROR(MATCH($J1928,SorP!$B$1:$B$6261,0)),"",INDIRECT("'SorP'!$A$"&amp;MATCH($S1928&amp;$J1928,SorP!C:C,0))))</f>
        <v/>
      </c>
      <c r="U1928" s="233"/>
      <c r="V1928" s="234" t="e">
        <f ca="1">IF(C1928="",NA(),MATCH($B1928&amp;$C1928,'Smelter Look-up'!$J:$J,0))</f>
        <v>#N/A</v>
      </c>
      <c r="X1928" s="191">
        <f ca="1" t="shared" si="152"/>
        <v>0</v>
      </c>
      <c r="AB1928" s="235" t="str">
        <f ca="1" t="shared" si="154"/>
        <v/>
      </c>
      <c r="AC1928" s="191" t="str">
        <f ca="1" t="shared" si="155"/>
        <v/>
      </c>
      <c r="AD1928" s="191" t="str">
        <f ca="1" t="shared" si="156"/>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3"/>
        <v/>
      </c>
      <c r="T1929" s="232" t="str">
        <f ca="1">IF(B1929="","",IF(ISERROR(MATCH($J1929,SorP!$B$1:$B$6261,0)),"",INDIRECT("'SorP'!$A$"&amp;MATCH($S1929&amp;$J1929,SorP!C:C,0))))</f>
        <v/>
      </c>
      <c r="U1929" s="233"/>
      <c r="V1929" s="234" t="e">
        <f ca="1">IF(C1929="",NA(),MATCH($B1929&amp;$C1929,'Smelter Look-up'!$J:$J,0))</f>
        <v>#N/A</v>
      </c>
      <c r="X1929" s="191">
        <f ca="1" t="shared" si="152"/>
        <v>0</v>
      </c>
      <c r="AB1929" s="235" t="str">
        <f ca="1" t="shared" si="154"/>
        <v/>
      </c>
      <c r="AC1929" s="191" t="str">
        <f ca="1" t="shared" si="155"/>
        <v/>
      </c>
      <c r="AD1929" s="191" t="str">
        <f ca="1" t="shared" si="156"/>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3"/>
        <v/>
      </c>
      <c r="T1930" s="232" t="str">
        <f ca="1">IF(B1930="","",IF(ISERROR(MATCH($J1930,SorP!$B$1:$B$6261,0)),"",INDIRECT("'SorP'!$A$"&amp;MATCH($S1930&amp;$J1930,SorP!C:C,0))))</f>
        <v/>
      </c>
      <c r="U1930" s="233"/>
      <c r="V1930" s="234" t="e">
        <f ca="1">IF(C1930="",NA(),MATCH($B1930&amp;$C1930,'Smelter Look-up'!$J:$J,0))</f>
        <v>#N/A</v>
      </c>
      <c r="X1930" s="191">
        <f ca="1" t="shared" si="152"/>
        <v>0</v>
      </c>
      <c r="AB1930" s="235" t="str">
        <f ca="1" t="shared" si="154"/>
        <v/>
      </c>
      <c r="AC1930" s="191" t="str">
        <f ca="1" t="shared" si="155"/>
        <v/>
      </c>
      <c r="AD1930" s="191" t="str">
        <f ca="1" t="shared" si="156"/>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3"/>
        <v/>
      </c>
      <c r="T1931" s="232" t="str">
        <f ca="1">IF(B1931="","",IF(ISERROR(MATCH($J1931,SorP!$B$1:$B$6261,0)),"",INDIRECT("'SorP'!$A$"&amp;MATCH($S1931&amp;$J1931,SorP!C:C,0))))</f>
        <v/>
      </c>
      <c r="U1931" s="233"/>
      <c r="V1931" s="234" t="e">
        <f ca="1">IF(C1931="",NA(),MATCH($B1931&amp;$C1931,'Smelter Look-up'!$J:$J,0))</f>
        <v>#N/A</v>
      </c>
      <c r="X1931" s="191">
        <f ca="1" t="shared" si="152"/>
        <v>0</v>
      </c>
      <c r="AB1931" s="235" t="str">
        <f ca="1" t="shared" si="154"/>
        <v/>
      </c>
      <c r="AC1931" s="191" t="str">
        <f ca="1" t="shared" si="155"/>
        <v/>
      </c>
      <c r="AD1931" s="191" t="str">
        <f ca="1" t="shared" si="156"/>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3"/>
        <v/>
      </c>
      <c r="T1932" s="232" t="str">
        <f ca="1">IF(B1932="","",IF(ISERROR(MATCH($J1932,SorP!$B$1:$B$6261,0)),"",INDIRECT("'SorP'!$A$"&amp;MATCH($S1932&amp;$J1932,SorP!C:C,0))))</f>
        <v/>
      </c>
      <c r="U1932" s="233"/>
      <c r="V1932" s="234" t="e">
        <f ca="1">IF(C1932="",NA(),MATCH($B1932&amp;$C1932,'Smelter Look-up'!$J:$J,0))</f>
        <v>#N/A</v>
      </c>
      <c r="X1932" s="191">
        <f ca="1" t="shared" si="152"/>
        <v>0</v>
      </c>
      <c r="AB1932" s="235" t="str">
        <f ca="1" t="shared" si="154"/>
        <v/>
      </c>
      <c r="AC1932" s="191" t="str">
        <f ca="1" t="shared" si="155"/>
        <v/>
      </c>
      <c r="AD1932" s="191" t="str">
        <f ca="1" t="shared" si="156"/>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3"/>
        <v/>
      </c>
      <c r="T1933" s="232" t="str">
        <f ca="1">IF(B1933="","",IF(ISERROR(MATCH($J1933,SorP!$B$1:$B$6261,0)),"",INDIRECT("'SorP'!$A$"&amp;MATCH($S1933&amp;$J1933,SorP!C:C,0))))</f>
        <v/>
      </c>
      <c r="U1933" s="233"/>
      <c r="V1933" s="234" t="e">
        <f ca="1">IF(C1933="",NA(),MATCH($B1933&amp;$C1933,'Smelter Look-up'!$J:$J,0))</f>
        <v>#N/A</v>
      </c>
      <c r="X1933" s="191">
        <f ca="1" t="shared" si="152"/>
        <v>0</v>
      </c>
      <c r="AB1933" s="235" t="str">
        <f ca="1" t="shared" si="154"/>
        <v/>
      </c>
      <c r="AC1933" s="191" t="str">
        <f ca="1" t="shared" si="155"/>
        <v/>
      </c>
      <c r="AD1933" s="191" t="str">
        <f ca="1" t="shared" si="156"/>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3"/>
        <v/>
      </c>
      <c r="T1934" s="232" t="str">
        <f ca="1">IF(B1934="","",IF(ISERROR(MATCH($J1934,SorP!$B$1:$B$6261,0)),"",INDIRECT("'SorP'!$A$"&amp;MATCH($S1934&amp;$J1934,SorP!C:C,0))))</f>
        <v/>
      </c>
      <c r="U1934" s="233"/>
      <c r="V1934" s="234" t="e">
        <f ca="1">IF(C1934="",NA(),MATCH($B1934&amp;$C1934,'Smelter Look-up'!$J:$J,0))</f>
        <v>#N/A</v>
      </c>
      <c r="X1934" s="191">
        <f ca="1" t="shared" si="152"/>
        <v>0</v>
      </c>
      <c r="AB1934" s="235" t="str">
        <f ca="1" t="shared" si="154"/>
        <v/>
      </c>
      <c r="AC1934" s="191" t="str">
        <f ca="1" t="shared" si="155"/>
        <v/>
      </c>
      <c r="AD1934" s="191" t="str">
        <f ca="1" t="shared" si="156"/>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3"/>
        <v/>
      </c>
      <c r="T1935" s="232" t="str">
        <f ca="1">IF(B1935="","",IF(ISERROR(MATCH($J1935,SorP!$B$1:$B$6261,0)),"",INDIRECT("'SorP'!$A$"&amp;MATCH($S1935&amp;$J1935,SorP!C:C,0))))</f>
        <v/>
      </c>
      <c r="U1935" s="233"/>
      <c r="V1935" s="234" t="e">
        <f ca="1">IF(C1935="",NA(),MATCH($B1935&amp;$C1935,'Smelter Look-up'!$J:$J,0))</f>
        <v>#N/A</v>
      </c>
      <c r="X1935" s="191">
        <f ca="1" t="shared" si="152"/>
        <v>0</v>
      </c>
      <c r="AB1935" s="235" t="str">
        <f ca="1" t="shared" si="154"/>
        <v/>
      </c>
      <c r="AC1935" s="191" t="str">
        <f ca="1" t="shared" si="155"/>
        <v/>
      </c>
      <c r="AD1935" s="191" t="str">
        <f ca="1" t="shared" si="156"/>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3"/>
        <v/>
      </c>
      <c r="T1936" s="232" t="str">
        <f ca="1">IF(B1936="","",IF(ISERROR(MATCH($J1936,SorP!$B$1:$B$6261,0)),"",INDIRECT("'SorP'!$A$"&amp;MATCH($S1936&amp;$J1936,SorP!C:C,0))))</f>
        <v/>
      </c>
      <c r="U1936" s="233"/>
      <c r="V1936" s="234" t="e">
        <f ca="1">IF(C1936="",NA(),MATCH($B1936&amp;$C1936,'Smelter Look-up'!$J:$J,0))</f>
        <v>#N/A</v>
      </c>
      <c r="X1936" s="191">
        <f ca="1" t="shared" si="152"/>
        <v>0</v>
      </c>
      <c r="AB1936" s="235" t="str">
        <f ca="1" t="shared" si="154"/>
        <v/>
      </c>
      <c r="AC1936" s="191" t="str">
        <f ca="1" t="shared" si="155"/>
        <v/>
      </c>
      <c r="AD1936" s="191" t="str">
        <f ca="1" t="shared" si="156"/>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3"/>
        <v/>
      </c>
      <c r="T1937" s="232" t="str">
        <f ca="1">IF(B1937="","",IF(ISERROR(MATCH($J1937,SorP!$B$1:$B$6261,0)),"",INDIRECT("'SorP'!$A$"&amp;MATCH($S1937&amp;$J1937,SorP!C:C,0))))</f>
        <v/>
      </c>
      <c r="U1937" s="233"/>
      <c r="V1937" s="234" t="e">
        <f ca="1">IF(C1937="",NA(),MATCH($B1937&amp;$C1937,'Smelter Look-up'!$J:$J,0))</f>
        <v>#N/A</v>
      </c>
      <c r="X1937" s="191">
        <f ca="1" t="shared" si="152"/>
        <v>0</v>
      </c>
      <c r="AB1937" s="235" t="str">
        <f ca="1" t="shared" si="154"/>
        <v/>
      </c>
      <c r="AC1937" s="191" t="str">
        <f ca="1" t="shared" si="155"/>
        <v/>
      </c>
      <c r="AD1937" s="191" t="str">
        <f ca="1" t="shared" si="156"/>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3"/>
        <v/>
      </c>
      <c r="T1938" s="232" t="str">
        <f ca="1">IF(B1938="","",IF(ISERROR(MATCH($J1938,SorP!$B$1:$B$6261,0)),"",INDIRECT("'SorP'!$A$"&amp;MATCH($S1938&amp;$J1938,SorP!C:C,0))))</f>
        <v/>
      </c>
      <c r="U1938" s="233"/>
      <c r="V1938" s="234" t="e">
        <f ca="1">IF(C1938="",NA(),MATCH($B1938&amp;$C1938,'Smelter Look-up'!$J:$J,0))</f>
        <v>#N/A</v>
      </c>
      <c r="X1938" s="191">
        <f ca="1" t="shared" si="152"/>
        <v>0</v>
      </c>
      <c r="AB1938" s="235" t="str">
        <f ca="1" t="shared" si="154"/>
        <v/>
      </c>
      <c r="AC1938" s="191" t="str">
        <f ca="1" t="shared" si="155"/>
        <v/>
      </c>
      <c r="AD1938" s="191" t="str">
        <f ca="1" t="shared" si="156"/>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3"/>
        <v/>
      </c>
      <c r="T1939" s="232" t="str">
        <f ca="1">IF(B1939="","",IF(ISERROR(MATCH($J1939,SorP!$B$1:$B$6261,0)),"",INDIRECT("'SorP'!$A$"&amp;MATCH($S1939&amp;$J1939,SorP!C:C,0))))</f>
        <v/>
      </c>
      <c r="U1939" s="233"/>
      <c r="V1939" s="234" t="e">
        <f ca="1">IF(C1939="",NA(),MATCH($B1939&amp;$C1939,'Smelter Look-up'!$J:$J,0))</f>
        <v>#N/A</v>
      </c>
      <c r="X1939" s="191">
        <f ca="1" t="shared" si="152"/>
        <v>0</v>
      </c>
      <c r="AB1939" s="235" t="str">
        <f ca="1" t="shared" si="154"/>
        <v/>
      </c>
      <c r="AC1939" s="191" t="str">
        <f ca="1" t="shared" si="155"/>
        <v/>
      </c>
      <c r="AD1939" s="191" t="str">
        <f ca="1" t="shared" si="156"/>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3"/>
        <v/>
      </c>
      <c r="T1940" s="232" t="str">
        <f ca="1">IF(B1940="","",IF(ISERROR(MATCH($J1940,SorP!$B$1:$B$6261,0)),"",INDIRECT("'SorP'!$A$"&amp;MATCH($S1940&amp;$J1940,SorP!C:C,0))))</f>
        <v/>
      </c>
      <c r="U1940" s="233"/>
      <c r="V1940" s="234" t="e">
        <f ca="1">IF(C1940="",NA(),MATCH($B1940&amp;$C1940,'Smelter Look-up'!$J:$J,0))</f>
        <v>#N/A</v>
      </c>
      <c r="X1940" s="191">
        <f ca="1" t="shared" si="152"/>
        <v>0</v>
      </c>
      <c r="AB1940" s="235" t="str">
        <f ca="1" t="shared" si="154"/>
        <v/>
      </c>
      <c r="AC1940" s="191" t="str">
        <f ca="1" t="shared" si="155"/>
        <v/>
      </c>
      <c r="AD1940" s="191" t="str">
        <f ca="1" t="shared" si="156"/>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3"/>
        <v/>
      </c>
      <c r="T1941" s="232" t="str">
        <f ca="1">IF(B1941="","",IF(ISERROR(MATCH($J1941,SorP!$B$1:$B$6261,0)),"",INDIRECT("'SorP'!$A$"&amp;MATCH($S1941&amp;$J1941,SorP!C:C,0))))</f>
        <v/>
      </c>
      <c r="U1941" s="233"/>
      <c r="V1941" s="234" t="e">
        <f ca="1">IF(C1941="",NA(),MATCH($B1941&amp;$C1941,'Smelter Look-up'!$J:$J,0))</f>
        <v>#N/A</v>
      </c>
      <c r="X1941" s="191">
        <f ca="1" t="shared" si="152"/>
        <v>0</v>
      </c>
      <c r="AB1941" s="235" t="str">
        <f ca="1" t="shared" si="154"/>
        <v/>
      </c>
      <c r="AC1941" s="191" t="str">
        <f ca="1" t="shared" si="155"/>
        <v/>
      </c>
      <c r="AD1941" s="191" t="str">
        <f ca="1" t="shared" si="156"/>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3"/>
        <v/>
      </c>
      <c r="T1942" s="232" t="str">
        <f ca="1">IF(B1942="","",IF(ISERROR(MATCH($J1942,SorP!$B$1:$B$6261,0)),"",INDIRECT("'SorP'!$A$"&amp;MATCH($S1942&amp;$J1942,SorP!C:C,0))))</f>
        <v/>
      </c>
      <c r="U1942" s="233"/>
      <c r="V1942" s="234" t="e">
        <f ca="1">IF(C1942="",NA(),MATCH($B1942&amp;$C1942,'Smelter Look-up'!$J:$J,0))</f>
        <v>#N/A</v>
      </c>
      <c r="X1942" s="191">
        <f ca="1" t="shared" si="152"/>
        <v>0</v>
      </c>
      <c r="AB1942" s="235" t="str">
        <f ca="1" t="shared" si="154"/>
        <v/>
      </c>
      <c r="AC1942" s="191" t="str">
        <f ca="1" t="shared" si="155"/>
        <v/>
      </c>
      <c r="AD1942" s="191" t="str">
        <f ca="1" t="shared" si="156"/>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3"/>
        <v/>
      </c>
      <c r="T1943" s="232" t="str">
        <f ca="1">IF(B1943="","",IF(ISERROR(MATCH($J1943,SorP!$B$1:$B$6261,0)),"",INDIRECT("'SorP'!$A$"&amp;MATCH($S1943&amp;$J1943,SorP!C:C,0))))</f>
        <v/>
      </c>
      <c r="U1943" s="233"/>
      <c r="V1943" s="234" t="e">
        <f ca="1">IF(C1943="",NA(),MATCH($B1943&amp;$C1943,'Smelter Look-up'!$J:$J,0))</f>
        <v>#N/A</v>
      </c>
      <c r="X1943" s="191">
        <f ca="1" t="shared" si="152"/>
        <v>0</v>
      </c>
      <c r="AB1943" s="235" t="str">
        <f ca="1" t="shared" si="154"/>
        <v/>
      </c>
      <c r="AC1943" s="191" t="str">
        <f ca="1" t="shared" si="155"/>
        <v/>
      </c>
      <c r="AD1943" s="191" t="str">
        <f ca="1" t="shared" si="156"/>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3"/>
        <v/>
      </c>
      <c r="T1944" s="232" t="str">
        <f ca="1">IF(B1944="","",IF(ISERROR(MATCH($J1944,SorP!$B$1:$B$6261,0)),"",INDIRECT("'SorP'!$A$"&amp;MATCH($S1944&amp;$J1944,SorP!C:C,0))))</f>
        <v/>
      </c>
      <c r="U1944" s="233"/>
      <c r="V1944" s="234" t="e">
        <f ca="1">IF(C1944="",NA(),MATCH($B1944&amp;$C1944,'Smelter Look-up'!$J:$J,0))</f>
        <v>#N/A</v>
      </c>
      <c r="X1944" s="191">
        <f ca="1" t="shared" si="152"/>
        <v>0</v>
      </c>
      <c r="AB1944" s="235" t="str">
        <f ca="1" t="shared" si="154"/>
        <v/>
      </c>
      <c r="AC1944" s="191" t="str">
        <f ca="1" t="shared" si="155"/>
        <v/>
      </c>
      <c r="AD1944" s="191" t="str">
        <f ca="1" t="shared" si="156"/>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3"/>
        <v/>
      </c>
      <c r="T1945" s="232" t="str">
        <f ca="1">IF(B1945="","",IF(ISERROR(MATCH($J1945,SorP!$B$1:$B$6261,0)),"",INDIRECT("'SorP'!$A$"&amp;MATCH($S1945&amp;$J1945,SorP!C:C,0))))</f>
        <v/>
      </c>
      <c r="U1945" s="233"/>
      <c r="V1945" s="234" t="e">
        <f ca="1">IF(C1945="",NA(),MATCH($B1945&amp;$C1945,'Smelter Look-up'!$J:$J,0))</f>
        <v>#N/A</v>
      </c>
      <c r="X1945" s="191">
        <f ca="1" t="shared" si="152"/>
        <v>0</v>
      </c>
      <c r="AB1945" s="235" t="str">
        <f ca="1" t="shared" si="154"/>
        <v/>
      </c>
      <c r="AC1945" s="191" t="str">
        <f ca="1" t="shared" si="155"/>
        <v/>
      </c>
      <c r="AD1945" s="191" t="str">
        <f ca="1" t="shared" si="156"/>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3"/>
        <v/>
      </c>
      <c r="T1946" s="232" t="str">
        <f ca="1">IF(B1946="","",IF(ISERROR(MATCH($J1946,SorP!$B$1:$B$6261,0)),"",INDIRECT("'SorP'!$A$"&amp;MATCH($S1946&amp;$J1946,SorP!C:C,0))))</f>
        <v/>
      </c>
      <c r="U1946" s="233"/>
      <c r="V1946" s="234" t="e">
        <f ca="1">IF(C1946="",NA(),MATCH($B1946&amp;$C1946,'Smelter Look-up'!$J:$J,0))</f>
        <v>#N/A</v>
      </c>
      <c r="X1946" s="191">
        <f ca="1" t="shared" si="152"/>
        <v>0</v>
      </c>
      <c r="AB1946" s="235" t="str">
        <f ca="1" t="shared" si="154"/>
        <v/>
      </c>
      <c r="AC1946" s="191" t="str">
        <f ca="1" t="shared" si="155"/>
        <v/>
      </c>
      <c r="AD1946" s="191" t="str">
        <f ca="1" t="shared" si="156"/>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3"/>
        <v/>
      </c>
      <c r="T1947" s="232" t="str">
        <f ca="1">IF(B1947="","",IF(ISERROR(MATCH($J1947,SorP!$B$1:$B$6261,0)),"",INDIRECT("'SorP'!$A$"&amp;MATCH($S1947&amp;$J1947,SorP!C:C,0))))</f>
        <v/>
      </c>
      <c r="U1947" s="233"/>
      <c r="V1947" s="234" t="e">
        <f ca="1">IF(C1947="",NA(),MATCH($B1947&amp;$C1947,'Smelter Look-up'!$J:$J,0))</f>
        <v>#N/A</v>
      </c>
      <c r="X1947" s="191">
        <f ca="1" t="shared" si="152"/>
        <v>0</v>
      </c>
      <c r="AB1947" s="235" t="str">
        <f ca="1" t="shared" si="154"/>
        <v/>
      </c>
      <c r="AC1947" s="191" t="str">
        <f ca="1" t="shared" si="155"/>
        <v/>
      </c>
      <c r="AD1947" s="191" t="str">
        <f ca="1" t="shared" si="156"/>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3"/>
        <v/>
      </c>
      <c r="T1948" s="232" t="str">
        <f ca="1">IF(B1948="","",IF(ISERROR(MATCH($J1948,SorP!$B$1:$B$6261,0)),"",INDIRECT("'SorP'!$A$"&amp;MATCH($S1948&amp;$J1948,SorP!C:C,0))))</f>
        <v/>
      </c>
      <c r="U1948" s="233"/>
      <c r="V1948" s="234" t="e">
        <f ca="1">IF(C1948="",NA(),MATCH($B1948&amp;$C1948,'Smelter Look-up'!$J:$J,0))</f>
        <v>#N/A</v>
      </c>
      <c r="X1948" s="191">
        <f ca="1" t="shared" si="152"/>
        <v>0</v>
      </c>
      <c r="AB1948" s="235" t="str">
        <f ca="1" t="shared" si="154"/>
        <v/>
      </c>
      <c r="AC1948" s="191" t="str">
        <f ca="1" t="shared" si="155"/>
        <v/>
      </c>
      <c r="AD1948" s="191" t="str">
        <f ca="1" t="shared" si="156"/>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3"/>
        <v/>
      </c>
      <c r="T1949" s="232" t="str">
        <f ca="1">IF(B1949="","",IF(ISERROR(MATCH($J1949,SorP!$B$1:$B$6261,0)),"",INDIRECT("'SorP'!$A$"&amp;MATCH($S1949&amp;$J1949,SorP!C:C,0))))</f>
        <v/>
      </c>
      <c r="U1949" s="233"/>
      <c r="V1949" s="234" t="e">
        <f ca="1">IF(C1949="",NA(),MATCH($B1949&amp;$C1949,'Smelter Look-up'!$J:$J,0))</f>
        <v>#N/A</v>
      </c>
      <c r="X1949" s="191">
        <f ca="1" t="shared" si="152"/>
        <v>0</v>
      </c>
      <c r="AB1949" s="235" t="str">
        <f ca="1" t="shared" si="154"/>
        <v/>
      </c>
      <c r="AC1949" s="191" t="str">
        <f ca="1" t="shared" si="155"/>
        <v/>
      </c>
      <c r="AD1949" s="191" t="str">
        <f ca="1" t="shared" si="156"/>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3"/>
        <v/>
      </c>
      <c r="T1950" s="232" t="str">
        <f ca="1">IF(B1950="","",IF(ISERROR(MATCH($J1950,SorP!$B$1:$B$6261,0)),"",INDIRECT("'SorP'!$A$"&amp;MATCH($S1950&amp;$J1950,SorP!C:C,0))))</f>
        <v/>
      </c>
      <c r="U1950" s="233"/>
      <c r="V1950" s="234" t="e">
        <f ca="1">IF(C1950="",NA(),MATCH($B1950&amp;$C1950,'Smelter Look-up'!$J:$J,0))</f>
        <v>#N/A</v>
      </c>
      <c r="X1950" s="191">
        <f ca="1" t="shared" si="152"/>
        <v>0</v>
      </c>
      <c r="AB1950" s="235" t="str">
        <f ca="1" t="shared" si="154"/>
        <v/>
      </c>
      <c r="AC1950" s="191" t="str">
        <f ca="1" t="shared" si="155"/>
        <v/>
      </c>
      <c r="AD1950" s="191" t="str">
        <f ca="1" t="shared" si="156"/>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3"/>
        <v/>
      </c>
      <c r="T1951" s="232" t="str">
        <f ca="1">IF(B1951="","",IF(ISERROR(MATCH($J1951,SorP!$B$1:$B$6261,0)),"",INDIRECT("'SorP'!$A$"&amp;MATCH($S1951&amp;$J1951,SorP!C:C,0))))</f>
        <v/>
      </c>
      <c r="U1951" s="233"/>
      <c r="V1951" s="234" t="e">
        <f ca="1">IF(C1951="",NA(),MATCH($B1951&amp;$C1951,'Smelter Look-up'!$J:$J,0))</f>
        <v>#N/A</v>
      </c>
      <c r="X1951" s="191">
        <f ca="1" t="shared" si="152"/>
        <v>0</v>
      </c>
      <c r="AB1951" s="235" t="str">
        <f ca="1" t="shared" si="154"/>
        <v/>
      </c>
      <c r="AC1951" s="191" t="str">
        <f ca="1" t="shared" si="155"/>
        <v/>
      </c>
      <c r="AD1951" s="191" t="str">
        <f ca="1" t="shared" si="156"/>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3"/>
        <v/>
      </c>
      <c r="T1952" s="232" t="str">
        <f ca="1">IF(B1952="","",IF(ISERROR(MATCH($J1952,SorP!$B$1:$B$6261,0)),"",INDIRECT("'SorP'!$A$"&amp;MATCH($S1952&amp;$J1952,SorP!C:C,0))))</f>
        <v/>
      </c>
      <c r="U1952" s="233"/>
      <c r="V1952" s="234" t="e">
        <f ca="1">IF(C1952="",NA(),MATCH($B1952&amp;$C1952,'Smelter Look-up'!$J:$J,0))</f>
        <v>#N/A</v>
      </c>
      <c r="X1952" s="191">
        <f ca="1" t="shared" si="152"/>
        <v>0</v>
      </c>
      <c r="AB1952" s="235" t="str">
        <f ca="1" t="shared" si="154"/>
        <v/>
      </c>
      <c r="AC1952" s="191" t="str">
        <f ca="1" t="shared" si="155"/>
        <v/>
      </c>
      <c r="AD1952" s="191" t="str">
        <f ca="1" t="shared" si="156"/>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3"/>
        <v/>
      </c>
      <c r="T1953" s="232" t="str">
        <f ca="1">IF(B1953="","",IF(ISERROR(MATCH($J1953,SorP!$B$1:$B$6261,0)),"",INDIRECT("'SorP'!$A$"&amp;MATCH($S1953&amp;$J1953,SorP!C:C,0))))</f>
        <v/>
      </c>
      <c r="U1953" s="233"/>
      <c r="V1953" s="234" t="e">
        <f ca="1">IF(C1953="",NA(),MATCH($B1953&amp;$C1953,'Smelter Look-up'!$J:$J,0))</f>
        <v>#N/A</v>
      </c>
      <c r="X1953" s="191">
        <f ca="1" t="shared" si="152"/>
        <v>0</v>
      </c>
      <c r="AB1953" s="235" t="str">
        <f ca="1" t="shared" si="154"/>
        <v/>
      </c>
      <c r="AC1953" s="191" t="str">
        <f ca="1" t="shared" si="155"/>
        <v/>
      </c>
      <c r="AD1953" s="191" t="str">
        <f ca="1" t="shared" si="156"/>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3"/>
        <v/>
      </c>
      <c r="T1954" s="232" t="str">
        <f ca="1">IF(B1954="","",IF(ISERROR(MATCH($J1954,SorP!$B$1:$B$6261,0)),"",INDIRECT("'SorP'!$A$"&amp;MATCH($S1954&amp;$J1954,SorP!C:C,0))))</f>
        <v/>
      </c>
      <c r="U1954" s="233"/>
      <c r="V1954" s="234" t="e">
        <f ca="1">IF(C1954="",NA(),MATCH($B1954&amp;$C1954,'Smelter Look-up'!$J:$J,0))</f>
        <v>#N/A</v>
      </c>
      <c r="X1954" s="191">
        <f ca="1" t="shared" si="152"/>
        <v>0</v>
      </c>
      <c r="AB1954" s="235" t="str">
        <f ca="1" t="shared" si="154"/>
        <v/>
      </c>
      <c r="AC1954" s="191" t="str">
        <f ca="1" t="shared" si="155"/>
        <v/>
      </c>
      <c r="AD1954" s="191" t="str">
        <f ca="1" t="shared" si="156"/>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3"/>
        <v/>
      </c>
      <c r="T1955" s="232" t="str">
        <f ca="1">IF(B1955="","",IF(ISERROR(MATCH($J1955,SorP!$B$1:$B$6261,0)),"",INDIRECT("'SorP'!$A$"&amp;MATCH($S1955&amp;$J1955,SorP!C:C,0))))</f>
        <v/>
      </c>
      <c r="U1955" s="233"/>
      <c r="V1955" s="234" t="e">
        <f ca="1">IF(C1955="",NA(),MATCH($B1955&amp;$C1955,'Smelter Look-up'!$J:$J,0))</f>
        <v>#N/A</v>
      </c>
      <c r="X1955" s="191">
        <f ca="1" t="shared" si="152"/>
        <v>0</v>
      </c>
      <c r="AB1955" s="235" t="str">
        <f ca="1" t="shared" si="154"/>
        <v/>
      </c>
      <c r="AC1955" s="191" t="str">
        <f ca="1" t="shared" si="155"/>
        <v/>
      </c>
      <c r="AD1955" s="191" t="str">
        <f ca="1" t="shared" si="156"/>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3"/>
        <v/>
      </c>
      <c r="T1956" s="232" t="str">
        <f ca="1">IF(B1956="","",IF(ISERROR(MATCH($J1956,SorP!$B$1:$B$6261,0)),"",INDIRECT("'SorP'!$A$"&amp;MATCH($S1956&amp;$J1956,SorP!C:C,0))))</f>
        <v/>
      </c>
      <c r="U1956" s="233"/>
      <c r="V1956" s="234" t="e">
        <f ca="1">IF(C1956="",NA(),MATCH($B1956&amp;$C1956,'Smelter Look-up'!$J:$J,0))</f>
        <v>#N/A</v>
      </c>
      <c r="X1956" s="191">
        <f ca="1" t="shared" si="152"/>
        <v>0</v>
      </c>
      <c r="AB1956" s="235" t="str">
        <f ca="1" t="shared" si="154"/>
        <v/>
      </c>
      <c r="AC1956" s="191" t="str">
        <f ca="1" t="shared" si="155"/>
        <v/>
      </c>
      <c r="AD1956" s="191" t="str">
        <f ca="1" t="shared" si="156"/>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3"/>
        <v/>
      </c>
      <c r="T1957" s="232" t="str">
        <f ca="1">IF(B1957="","",IF(ISERROR(MATCH($J1957,SorP!$B$1:$B$6261,0)),"",INDIRECT("'SorP'!$A$"&amp;MATCH($S1957&amp;$J1957,SorP!C:C,0))))</f>
        <v/>
      </c>
      <c r="U1957" s="233"/>
      <c r="V1957" s="234" t="e">
        <f ca="1">IF(C1957="",NA(),MATCH($B1957&amp;$C1957,'Smelter Look-up'!$J:$J,0))</f>
        <v>#N/A</v>
      </c>
      <c r="X1957" s="191">
        <f ca="1" t="shared" si="152"/>
        <v>0</v>
      </c>
      <c r="AB1957" s="235" t="str">
        <f ca="1" t="shared" si="154"/>
        <v/>
      </c>
      <c r="AC1957" s="191" t="str">
        <f ca="1" t="shared" si="155"/>
        <v/>
      </c>
      <c r="AD1957" s="191" t="str">
        <f ca="1" t="shared" si="156"/>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3"/>
        <v/>
      </c>
      <c r="T1958" s="232" t="str">
        <f ca="1">IF(B1958="","",IF(ISERROR(MATCH($J1958,SorP!$B$1:$B$6261,0)),"",INDIRECT("'SorP'!$A$"&amp;MATCH($S1958&amp;$J1958,SorP!C:C,0))))</f>
        <v/>
      </c>
      <c r="U1958" s="233"/>
      <c r="V1958" s="234" t="e">
        <f ca="1">IF(C1958="",NA(),MATCH($B1958&amp;$C1958,'Smelter Look-up'!$J:$J,0))</f>
        <v>#N/A</v>
      </c>
      <c r="X1958" s="191">
        <f ca="1" t="shared" si="152"/>
        <v>0</v>
      </c>
      <c r="AB1958" s="235" t="str">
        <f ca="1" t="shared" si="154"/>
        <v/>
      </c>
      <c r="AC1958" s="191" t="str">
        <f ca="1" t="shared" si="155"/>
        <v/>
      </c>
      <c r="AD1958" s="191" t="str">
        <f ca="1" t="shared" si="156"/>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3"/>
        <v/>
      </c>
      <c r="T1959" s="232" t="str">
        <f ca="1">IF(B1959="","",IF(ISERROR(MATCH($J1959,SorP!$B$1:$B$6261,0)),"",INDIRECT("'SorP'!$A$"&amp;MATCH($S1959&amp;$J1959,SorP!C:C,0))))</f>
        <v/>
      </c>
      <c r="U1959" s="233"/>
      <c r="V1959" s="234" t="e">
        <f ca="1">IF(C1959="",NA(),MATCH($B1959&amp;$C1959,'Smelter Look-up'!$J:$J,0))</f>
        <v>#N/A</v>
      </c>
      <c r="X1959" s="191">
        <f ca="1" t="shared" si="152"/>
        <v>0</v>
      </c>
      <c r="AB1959" s="235" t="str">
        <f ca="1" t="shared" si="154"/>
        <v/>
      </c>
      <c r="AC1959" s="191" t="str">
        <f ca="1" t="shared" si="155"/>
        <v/>
      </c>
      <c r="AD1959" s="191" t="str">
        <f ca="1" t="shared" si="156"/>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3"/>
        <v/>
      </c>
      <c r="T1960" s="232" t="str">
        <f ca="1">IF(B1960="","",IF(ISERROR(MATCH($J1960,SorP!$B$1:$B$6261,0)),"",INDIRECT("'SorP'!$A$"&amp;MATCH($S1960&amp;$J1960,SorP!C:C,0))))</f>
        <v/>
      </c>
      <c r="U1960" s="233"/>
      <c r="V1960" s="234" t="e">
        <f ca="1">IF(C1960="",NA(),MATCH($B1960&amp;$C1960,'Smelter Look-up'!$J:$J,0))</f>
        <v>#N/A</v>
      </c>
      <c r="X1960" s="191">
        <f ca="1" t="shared" si="152"/>
        <v>0</v>
      </c>
      <c r="AB1960" s="235" t="str">
        <f ca="1" t="shared" si="154"/>
        <v/>
      </c>
      <c r="AC1960" s="191" t="str">
        <f ca="1" t="shared" si="155"/>
        <v/>
      </c>
      <c r="AD1960" s="191" t="str">
        <f ca="1" t="shared" si="156"/>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3"/>
        <v/>
      </c>
      <c r="T1961" s="232" t="str">
        <f ca="1">IF(B1961="","",IF(ISERROR(MATCH($J1961,SorP!$B$1:$B$6261,0)),"",INDIRECT("'SorP'!$A$"&amp;MATCH($S1961&amp;$J1961,SorP!C:C,0))))</f>
        <v/>
      </c>
      <c r="U1961" s="233"/>
      <c r="V1961" s="234" t="e">
        <f ca="1">IF(C1961="",NA(),MATCH($B1961&amp;$C1961,'Smelter Look-up'!$J:$J,0))</f>
        <v>#N/A</v>
      </c>
      <c r="X1961" s="191">
        <f ca="1" t="shared" si="152"/>
        <v>0</v>
      </c>
      <c r="AB1961" s="235" t="str">
        <f ca="1" t="shared" si="154"/>
        <v/>
      </c>
      <c r="AC1961" s="191" t="str">
        <f ca="1" t="shared" si="155"/>
        <v/>
      </c>
      <c r="AD1961" s="191" t="str">
        <f ca="1" t="shared" si="156"/>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3"/>
        <v/>
      </c>
      <c r="T1962" s="232" t="str">
        <f ca="1">IF(B1962="","",IF(ISERROR(MATCH($J1962,SorP!$B$1:$B$6261,0)),"",INDIRECT("'SorP'!$A$"&amp;MATCH($S1962&amp;$J1962,SorP!C:C,0))))</f>
        <v/>
      </c>
      <c r="U1962" s="233"/>
      <c r="V1962" s="234" t="e">
        <f ca="1">IF(C1962="",NA(),MATCH($B1962&amp;$C1962,'Smelter Look-up'!$J:$J,0))</f>
        <v>#N/A</v>
      </c>
      <c r="X1962" s="191">
        <f ca="1" t="shared" si="152"/>
        <v>0</v>
      </c>
      <c r="AB1962" s="235" t="str">
        <f ca="1" t="shared" si="154"/>
        <v/>
      </c>
      <c r="AC1962" s="191" t="str">
        <f ca="1" t="shared" si="155"/>
        <v/>
      </c>
      <c r="AD1962" s="191" t="str">
        <f ca="1" t="shared" si="156"/>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3"/>
        <v/>
      </c>
      <c r="T1963" s="232" t="str">
        <f ca="1">IF(B1963="","",IF(ISERROR(MATCH($J1963,SorP!$B$1:$B$6261,0)),"",INDIRECT("'SorP'!$A$"&amp;MATCH($S1963&amp;$J1963,SorP!C:C,0))))</f>
        <v/>
      </c>
      <c r="U1963" s="233"/>
      <c r="V1963" s="234" t="e">
        <f ca="1">IF(C1963="",NA(),MATCH($B1963&amp;$C1963,'Smelter Look-up'!$J:$J,0))</f>
        <v>#N/A</v>
      </c>
      <c r="X1963" s="191">
        <f ca="1" t="shared" si="152"/>
        <v>0</v>
      </c>
      <c r="AB1963" s="235" t="str">
        <f ca="1" t="shared" si="154"/>
        <v/>
      </c>
      <c r="AC1963" s="191" t="str">
        <f ca="1" t="shared" si="155"/>
        <v/>
      </c>
      <c r="AD1963" s="191" t="str">
        <f ca="1" t="shared" si="156"/>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3"/>
        <v/>
      </c>
      <c r="T1964" s="232" t="str">
        <f ca="1">IF(B1964="","",IF(ISERROR(MATCH($J1964,SorP!$B$1:$B$6261,0)),"",INDIRECT("'SorP'!$A$"&amp;MATCH($S1964&amp;$J1964,SorP!C:C,0))))</f>
        <v/>
      </c>
      <c r="U1964" s="233"/>
      <c r="V1964" s="234" t="e">
        <f ca="1">IF(C1964="",NA(),MATCH($B1964&amp;$C1964,'Smelter Look-up'!$J:$J,0))</f>
        <v>#N/A</v>
      </c>
      <c r="X1964" s="191">
        <f ca="1" t="shared" si="152"/>
        <v>0</v>
      </c>
      <c r="AB1964" s="235" t="str">
        <f ca="1" t="shared" si="154"/>
        <v/>
      </c>
      <c r="AC1964" s="191" t="str">
        <f ca="1" t="shared" si="155"/>
        <v/>
      </c>
      <c r="AD1964" s="191" t="str">
        <f ca="1" t="shared" si="156"/>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3"/>
        <v/>
      </c>
      <c r="T1965" s="232" t="str">
        <f ca="1">IF(B1965="","",IF(ISERROR(MATCH($J1965,SorP!$B$1:$B$6261,0)),"",INDIRECT("'SorP'!$A$"&amp;MATCH($S1965&amp;$J1965,SorP!C:C,0))))</f>
        <v/>
      </c>
      <c r="U1965" s="233"/>
      <c r="V1965" s="234" t="e">
        <f ca="1">IF(C1965="",NA(),MATCH($B1965&amp;$C1965,'Smelter Look-up'!$J:$J,0))</f>
        <v>#N/A</v>
      </c>
      <c r="X1965" s="191">
        <f ca="1" t="shared" si="152"/>
        <v>0</v>
      </c>
      <c r="AB1965" s="235" t="str">
        <f ca="1" t="shared" si="154"/>
        <v/>
      </c>
      <c r="AC1965" s="191" t="str">
        <f ca="1" t="shared" si="155"/>
        <v/>
      </c>
      <c r="AD1965" s="191" t="str">
        <f ca="1" t="shared" si="156"/>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3"/>
        <v/>
      </c>
      <c r="T1966" s="232" t="str">
        <f ca="1">IF(B1966="","",IF(ISERROR(MATCH($J1966,SorP!$B$1:$B$6261,0)),"",INDIRECT("'SorP'!$A$"&amp;MATCH($S1966&amp;$J1966,SorP!C:C,0))))</f>
        <v/>
      </c>
      <c r="U1966" s="233"/>
      <c r="V1966" s="234" t="e">
        <f ca="1">IF(C1966="",NA(),MATCH($B1966&amp;$C1966,'Smelter Look-up'!$J:$J,0))</f>
        <v>#N/A</v>
      </c>
      <c r="X1966" s="191">
        <f ca="1" t="shared" si="152"/>
        <v>0</v>
      </c>
      <c r="AB1966" s="235" t="str">
        <f ca="1" t="shared" si="154"/>
        <v/>
      </c>
      <c r="AC1966" s="191" t="str">
        <f ca="1" t="shared" si="155"/>
        <v/>
      </c>
      <c r="AD1966" s="191" t="str">
        <f ca="1" t="shared" si="156"/>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3"/>
        <v/>
      </c>
      <c r="T1967" s="232" t="str">
        <f ca="1">IF(B1967="","",IF(ISERROR(MATCH($J1967,SorP!$B$1:$B$6261,0)),"",INDIRECT("'SorP'!$A$"&amp;MATCH($S1967&amp;$J1967,SorP!C:C,0))))</f>
        <v/>
      </c>
      <c r="U1967" s="233"/>
      <c r="V1967" s="234" t="e">
        <f ca="1">IF(C1967="",NA(),MATCH($B1967&amp;$C1967,'Smelter Look-up'!$J:$J,0))</f>
        <v>#N/A</v>
      </c>
      <c r="X1967" s="191">
        <f ca="1" t="shared" si="152"/>
        <v>0</v>
      </c>
      <c r="AB1967" s="235" t="str">
        <f ca="1" t="shared" si="154"/>
        <v/>
      </c>
      <c r="AC1967" s="191" t="str">
        <f ca="1" t="shared" si="155"/>
        <v/>
      </c>
      <c r="AD1967" s="191" t="str">
        <f ca="1" t="shared" si="156"/>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3"/>
        <v/>
      </c>
      <c r="T1968" s="232" t="str">
        <f ca="1">IF(B1968="","",IF(ISERROR(MATCH($J1968,SorP!$B$1:$B$6261,0)),"",INDIRECT("'SorP'!$A$"&amp;MATCH($S1968&amp;$J1968,SorP!C:C,0))))</f>
        <v/>
      </c>
      <c r="U1968" s="233"/>
      <c r="V1968" s="234" t="e">
        <f ca="1">IF(C1968="",NA(),MATCH($B1968&amp;$C1968,'Smelter Look-up'!$J:$J,0))</f>
        <v>#N/A</v>
      </c>
      <c r="X1968" s="191">
        <f ca="1" t="shared" si="152"/>
        <v>0</v>
      </c>
      <c r="AB1968" s="235" t="str">
        <f ca="1" t="shared" si="154"/>
        <v/>
      </c>
      <c r="AC1968" s="191" t="str">
        <f ca="1" t="shared" si="155"/>
        <v/>
      </c>
      <c r="AD1968" s="191" t="str">
        <f ca="1" t="shared" si="156"/>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3"/>
        <v/>
      </c>
      <c r="T1969" s="232" t="str">
        <f ca="1">IF(B1969="","",IF(ISERROR(MATCH($J1969,SorP!$B$1:$B$6261,0)),"",INDIRECT("'SorP'!$A$"&amp;MATCH($S1969&amp;$J1969,SorP!C:C,0))))</f>
        <v/>
      </c>
      <c r="U1969" s="233"/>
      <c r="V1969" s="234" t="e">
        <f ca="1">IF(C1969="",NA(),MATCH($B1969&amp;$C1969,'Smelter Look-up'!$J:$J,0))</f>
        <v>#N/A</v>
      </c>
      <c r="X1969" s="191">
        <f ca="1" t="shared" si="152"/>
        <v>0</v>
      </c>
      <c r="AB1969" s="235" t="str">
        <f ca="1" t="shared" si="154"/>
        <v/>
      </c>
      <c r="AC1969" s="191" t="str">
        <f ca="1" t="shared" si="155"/>
        <v/>
      </c>
      <c r="AD1969" s="191" t="str">
        <f ca="1" t="shared" si="156"/>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3"/>
        <v/>
      </c>
      <c r="T1970" s="232" t="str">
        <f ca="1">IF(B1970="","",IF(ISERROR(MATCH($J1970,SorP!$B$1:$B$6261,0)),"",INDIRECT("'SorP'!$A$"&amp;MATCH($S1970&amp;$J1970,SorP!C:C,0))))</f>
        <v/>
      </c>
      <c r="U1970" s="233"/>
      <c r="V1970" s="234" t="e">
        <f ca="1">IF(C1970="",NA(),MATCH($B1970&amp;$C1970,'Smelter Look-up'!$J:$J,0))</f>
        <v>#N/A</v>
      </c>
      <c r="X1970" s="191">
        <f ca="1" t="shared" si="152"/>
        <v>0</v>
      </c>
      <c r="AB1970" s="235" t="str">
        <f ca="1" t="shared" si="154"/>
        <v/>
      </c>
      <c r="AC1970" s="191" t="str">
        <f ca="1" t="shared" si="155"/>
        <v/>
      </c>
      <c r="AD1970" s="191" t="str">
        <f ca="1" t="shared" si="156"/>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3"/>
        <v/>
      </c>
      <c r="T1971" s="232" t="str">
        <f ca="1">IF(B1971="","",IF(ISERROR(MATCH($J1971,SorP!$B$1:$B$6261,0)),"",INDIRECT("'SorP'!$A$"&amp;MATCH($S1971&amp;$J1971,SorP!C:C,0))))</f>
        <v/>
      </c>
      <c r="U1971" s="233"/>
      <c r="V1971" s="234" t="e">
        <f ca="1">IF(C1971="",NA(),MATCH($B1971&amp;$C1971,'Smelter Look-up'!$J:$J,0))</f>
        <v>#N/A</v>
      </c>
      <c r="X1971" s="191">
        <f ca="1" t="shared" si="152"/>
        <v>0</v>
      </c>
      <c r="AB1971" s="235" t="str">
        <f ca="1" t="shared" si="154"/>
        <v/>
      </c>
      <c r="AC1971" s="191" t="str">
        <f ca="1" t="shared" si="155"/>
        <v/>
      </c>
      <c r="AD1971" s="191" t="str">
        <f ca="1" t="shared" si="156"/>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3"/>
        <v/>
      </c>
      <c r="T1972" s="232" t="str">
        <f ca="1">IF(B1972="","",IF(ISERROR(MATCH($J1972,SorP!$B$1:$B$6261,0)),"",INDIRECT("'SorP'!$A$"&amp;MATCH($S1972&amp;$J1972,SorP!C:C,0))))</f>
        <v/>
      </c>
      <c r="U1972" s="233"/>
      <c r="V1972" s="234" t="e">
        <f ca="1">IF(C1972="",NA(),MATCH($B1972&amp;$C1972,'Smelter Look-up'!$J:$J,0))</f>
        <v>#N/A</v>
      </c>
      <c r="X1972" s="191">
        <f ca="1" t="shared" si="152"/>
        <v>0</v>
      </c>
      <c r="AB1972" s="235" t="str">
        <f ca="1" t="shared" si="154"/>
        <v/>
      </c>
      <c r="AC1972" s="191" t="str">
        <f ca="1" t="shared" si="155"/>
        <v/>
      </c>
      <c r="AD1972" s="191" t="str">
        <f ca="1" t="shared" si="156"/>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3"/>
        <v/>
      </c>
      <c r="T1973" s="232" t="str">
        <f ca="1">IF(B1973="","",IF(ISERROR(MATCH($J1973,SorP!$B$1:$B$6261,0)),"",INDIRECT("'SorP'!$A$"&amp;MATCH($S1973&amp;$J1973,SorP!C:C,0))))</f>
        <v/>
      </c>
      <c r="U1973" s="233"/>
      <c r="V1973" s="234" t="e">
        <f ca="1">IF(C1973="",NA(),MATCH($B1973&amp;$C1973,'Smelter Look-up'!$J:$J,0))</f>
        <v>#N/A</v>
      </c>
      <c r="X1973" s="191">
        <f ca="1" t="shared" si="152"/>
        <v>0</v>
      </c>
      <c r="AB1973" s="235" t="str">
        <f ca="1" t="shared" si="154"/>
        <v/>
      </c>
      <c r="AC1973" s="191" t="str">
        <f ca="1" t="shared" si="155"/>
        <v/>
      </c>
      <c r="AD1973" s="191" t="str">
        <f ca="1" t="shared" si="156"/>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3"/>
        <v/>
      </c>
      <c r="T1974" s="232" t="str">
        <f ca="1">IF(B1974="","",IF(ISERROR(MATCH($J1974,SorP!$B$1:$B$6261,0)),"",INDIRECT("'SorP'!$A$"&amp;MATCH($S1974&amp;$J1974,SorP!C:C,0))))</f>
        <v/>
      </c>
      <c r="U1974" s="233"/>
      <c r="V1974" s="234" t="e">
        <f ca="1">IF(C1974="",NA(),MATCH($B1974&amp;$C1974,'Smelter Look-up'!$J:$J,0))</f>
        <v>#N/A</v>
      </c>
      <c r="X1974" s="191">
        <f ca="1" t="shared" si="152"/>
        <v>0</v>
      </c>
      <c r="AB1974" s="235" t="str">
        <f ca="1" t="shared" si="154"/>
        <v/>
      </c>
      <c r="AC1974" s="191" t="str">
        <f ca="1" t="shared" si="155"/>
        <v/>
      </c>
      <c r="AD1974" s="191" t="str">
        <f ca="1" t="shared" si="156"/>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3"/>
        <v/>
      </c>
      <c r="T1975" s="232" t="str">
        <f ca="1">IF(B1975="","",IF(ISERROR(MATCH($J1975,SorP!$B$1:$B$6261,0)),"",INDIRECT("'SorP'!$A$"&amp;MATCH($S1975&amp;$J1975,SorP!C:C,0))))</f>
        <v/>
      </c>
      <c r="U1975" s="233"/>
      <c r="V1975" s="234" t="e">
        <f ca="1">IF(C1975="",NA(),MATCH($B1975&amp;$C1975,'Smelter Look-up'!$J:$J,0))</f>
        <v>#N/A</v>
      </c>
      <c r="X1975" s="191">
        <f ca="1" t="shared" si="152"/>
        <v>0</v>
      </c>
      <c r="AB1975" s="235" t="str">
        <f ca="1" t="shared" si="154"/>
        <v/>
      </c>
      <c r="AC1975" s="191" t="str">
        <f ca="1" t="shared" si="155"/>
        <v/>
      </c>
      <c r="AD1975" s="191" t="str">
        <f ca="1" t="shared" si="156"/>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3"/>
        <v/>
      </c>
      <c r="T1976" s="232" t="str">
        <f ca="1">IF(B1976="","",IF(ISERROR(MATCH($J1976,SorP!$B$1:$B$6261,0)),"",INDIRECT("'SorP'!$A$"&amp;MATCH($S1976&amp;$J1976,SorP!C:C,0))))</f>
        <v/>
      </c>
      <c r="U1976" s="233"/>
      <c r="V1976" s="234" t="e">
        <f ca="1">IF(C1976="",NA(),MATCH($B1976&amp;$C1976,'Smelter Look-up'!$J:$J,0))</f>
        <v>#N/A</v>
      </c>
      <c r="X1976" s="191">
        <f ca="1" t="shared" si="152"/>
        <v>0</v>
      </c>
      <c r="AB1976" s="235" t="str">
        <f ca="1" t="shared" si="154"/>
        <v/>
      </c>
      <c r="AC1976" s="191" t="str">
        <f ca="1" t="shared" si="155"/>
        <v/>
      </c>
      <c r="AD1976" s="191" t="str">
        <f ca="1" t="shared" si="156"/>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3"/>
        <v/>
      </c>
      <c r="T1977" s="232" t="str">
        <f ca="1">IF(B1977="","",IF(ISERROR(MATCH($J1977,SorP!$B$1:$B$6261,0)),"",INDIRECT("'SorP'!$A$"&amp;MATCH($S1977&amp;$J1977,SorP!C:C,0))))</f>
        <v/>
      </c>
      <c r="U1977" s="233"/>
      <c r="V1977" s="234" t="e">
        <f ca="1">IF(C1977="",NA(),MATCH($B1977&amp;$C1977,'Smelter Look-up'!$J:$J,0))</f>
        <v>#N/A</v>
      </c>
      <c r="X1977" s="191">
        <f ca="1" t="shared" si="152"/>
        <v>0</v>
      </c>
      <c r="AB1977" s="235" t="str">
        <f ca="1" t="shared" si="154"/>
        <v/>
      </c>
      <c r="AC1977" s="191" t="str">
        <f ca="1" t="shared" si="155"/>
        <v/>
      </c>
      <c r="AD1977" s="191" t="str">
        <f ca="1" t="shared" si="156"/>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3"/>
        <v/>
      </c>
      <c r="T1978" s="232" t="str">
        <f ca="1">IF(B1978="","",IF(ISERROR(MATCH($J1978,SorP!$B$1:$B$6261,0)),"",INDIRECT("'SorP'!$A$"&amp;MATCH($S1978&amp;$J1978,SorP!C:C,0))))</f>
        <v/>
      </c>
      <c r="U1978" s="233"/>
      <c r="V1978" s="234" t="e">
        <f ca="1">IF(C1978="",NA(),MATCH($B1978&amp;$C1978,'Smelter Look-up'!$J:$J,0))</f>
        <v>#N/A</v>
      </c>
      <c r="X1978" s="191">
        <f ca="1" t="shared" si="152"/>
        <v>0</v>
      </c>
      <c r="AB1978" s="235" t="str">
        <f ca="1" t="shared" si="154"/>
        <v/>
      </c>
      <c r="AC1978" s="191" t="str">
        <f ca="1" t="shared" si="155"/>
        <v/>
      </c>
      <c r="AD1978" s="191" t="str">
        <f ca="1" t="shared" si="156"/>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3"/>
        <v/>
      </c>
      <c r="T1979" s="232" t="str">
        <f ca="1">IF(B1979="","",IF(ISERROR(MATCH($J1979,SorP!$B$1:$B$6261,0)),"",INDIRECT("'SorP'!$A$"&amp;MATCH($S1979&amp;$J1979,SorP!C:C,0))))</f>
        <v/>
      </c>
      <c r="U1979" s="233"/>
      <c r="V1979" s="234" t="e">
        <f ca="1">IF(C1979="",NA(),MATCH($B1979&amp;$C1979,'Smelter Look-up'!$J:$J,0))</f>
        <v>#N/A</v>
      </c>
      <c r="X1979" s="191">
        <f ca="1" t="shared" si="152"/>
        <v>0</v>
      </c>
      <c r="AB1979" s="235" t="str">
        <f ca="1" t="shared" si="154"/>
        <v/>
      </c>
      <c r="AC1979" s="191" t="str">
        <f ca="1" t="shared" si="155"/>
        <v/>
      </c>
      <c r="AD1979" s="191" t="str">
        <f ca="1" t="shared" si="156"/>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si="153"/>
        <v/>
      </c>
      <c r="T1980" s="232" t="str">
        <f ca="1">IF(B1980="","",IF(ISERROR(MATCH($J1980,SorP!$B$1:$B$6261,0)),"",INDIRECT("'SorP'!$A$"&amp;MATCH($S1980&amp;$J1980,SorP!C:C,0))))</f>
        <v/>
      </c>
      <c r="U1980" s="233"/>
      <c r="V1980" s="234" t="e">
        <f ca="1">IF(C1980="",NA(),MATCH($B1980&amp;$C1980,'Smelter Look-up'!$J:$J,0))</f>
        <v>#N/A</v>
      </c>
      <c r="X1980" s="191">
        <f ca="1" t="shared" si="152"/>
        <v>0</v>
      </c>
      <c r="AB1980" s="235" t="str">
        <f ca="1" t="shared" si="154"/>
        <v/>
      </c>
      <c r="AC1980" s="191" t="str">
        <f ca="1" t="shared" si="155"/>
        <v/>
      </c>
      <c r="AD1980" s="191" t="str">
        <f ca="1" t="shared" si="156"/>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3"/>
        <v/>
      </c>
      <c r="T1981" s="232" t="str">
        <f ca="1">IF(B1981="","",IF(ISERROR(MATCH($J1981,SorP!$B$1:$B$6261,0)),"",INDIRECT("'SorP'!$A$"&amp;MATCH($S1981&amp;$J1981,SorP!C:C,0))))</f>
        <v/>
      </c>
      <c r="U1981" s="233"/>
      <c r="V1981" s="234" t="e">
        <f ca="1">IF(C1981="",NA(),MATCH($B1981&amp;$C1981,'Smelter Look-up'!$J:$J,0))</f>
        <v>#N/A</v>
      </c>
      <c r="X1981" s="191">
        <f ca="1" t="shared" ref="X1981:X2044" si="157">IF(AND(C1981="Smelter not listed",OR(LEN(D1981)=0,LEN(E1981)=0)),1,0)</f>
        <v>0</v>
      </c>
      <c r="AB1981" s="235" t="str">
        <f ca="1" t="shared" si="154"/>
        <v/>
      </c>
      <c r="AC1981" s="191" t="str">
        <f ca="1" t="shared" si="155"/>
        <v/>
      </c>
      <c r="AD1981" s="191" t="str">
        <f ca="1" t="shared" si="156"/>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ref="S1982:S2045" si="158">IF(B1982="","",IF(ISERROR(MATCH($E1982,CL,0)),"Unknown",INDIRECT("'C'!$A$"&amp;MATCH($E1982,CL,0)+1)))</f>
        <v/>
      </c>
      <c r="T1982" s="232" t="str">
        <f ca="1">IF(B1982="","",IF(ISERROR(MATCH($J1982,SorP!$B$1:$B$6261,0)),"",INDIRECT("'SorP'!$A$"&amp;MATCH($S1982&amp;$J1982,SorP!C:C,0))))</f>
        <v/>
      </c>
      <c r="U1982" s="233"/>
      <c r="V1982" s="234" t="e">
        <f ca="1">IF(C1982="",NA(),MATCH($B1982&amp;$C1982,'Smelter Look-up'!$J:$J,0))</f>
        <v>#N/A</v>
      </c>
      <c r="X1982" s="191">
        <f ca="1" t="shared" si="157"/>
        <v>0</v>
      </c>
      <c r="AB1982" s="235" t="str">
        <f ca="1" t="shared" si="154"/>
        <v/>
      </c>
      <c r="AC1982" s="191" t="str">
        <f ca="1" t="shared" si="155"/>
        <v/>
      </c>
      <c r="AD1982" s="191" t="str">
        <f ca="1" t="shared" si="156"/>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8"/>
        <v/>
      </c>
      <c r="T1983" s="232" t="str">
        <f ca="1">IF(B1983="","",IF(ISERROR(MATCH($J1983,SorP!$B$1:$B$6261,0)),"",INDIRECT("'SorP'!$A$"&amp;MATCH($S1983&amp;$J1983,SorP!C:C,0))))</f>
        <v/>
      </c>
      <c r="U1983" s="233"/>
      <c r="V1983" s="234" t="e">
        <f ca="1">IF(C1983="",NA(),MATCH($B1983&amp;$C1983,'Smelter Look-up'!$J:$J,0))</f>
        <v>#N/A</v>
      </c>
      <c r="X1983" s="191">
        <f ca="1" t="shared" si="157"/>
        <v>0</v>
      </c>
      <c r="AB1983" s="235" t="str">
        <f ca="1" t="shared" si="154"/>
        <v/>
      </c>
      <c r="AC1983" s="191" t="str">
        <f ca="1" t="shared" si="155"/>
        <v/>
      </c>
      <c r="AD1983" s="191" t="str">
        <f ca="1" t="shared" si="156"/>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8"/>
        <v/>
      </c>
      <c r="T1984" s="232" t="str">
        <f ca="1">IF(B1984="","",IF(ISERROR(MATCH($J1984,SorP!$B$1:$B$6261,0)),"",INDIRECT("'SorP'!$A$"&amp;MATCH($S1984&amp;$J1984,SorP!C:C,0))))</f>
        <v/>
      </c>
      <c r="U1984" s="233"/>
      <c r="V1984" s="234" t="e">
        <f ca="1">IF(C1984="",NA(),MATCH($B1984&amp;$C1984,'Smelter Look-up'!$J:$J,0))</f>
        <v>#N/A</v>
      </c>
      <c r="X1984" s="191">
        <f ca="1" t="shared" si="157"/>
        <v>0</v>
      </c>
      <c r="AB1984" s="235" t="str">
        <f ca="1" t="shared" si="154"/>
        <v/>
      </c>
      <c r="AC1984" s="191" t="str">
        <f ca="1" t="shared" si="155"/>
        <v/>
      </c>
      <c r="AD1984" s="191" t="str">
        <f ca="1" t="shared" si="156"/>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8"/>
        <v/>
      </c>
      <c r="T1985" s="232" t="str">
        <f ca="1">IF(B1985="","",IF(ISERROR(MATCH($J1985,SorP!$B$1:$B$6261,0)),"",INDIRECT("'SorP'!$A$"&amp;MATCH($S1985&amp;$J1985,SorP!C:C,0))))</f>
        <v/>
      </c>
      <c r="U1985" s="233"/>
      <c r="V1985" s="234" t="e">
        <f ca="1">IF(C1985="",NA(),MATCH($B1985&amp;$C1985,'Smelter Look-up'!$J:$J,0))</f>
        <v>#N/A</v>
      </c>
      <c r="X1985" s="191">
        <f ca="1" t="shared" si="157"/>
        <v>0</v>
      </c>
      <c r="AB1985" s="235" t="str">
        <f ca="1" t="shared" si="154"/>
        <v/>
      </c>
      <c r="AC1985" s="191" t="str">
        <f ca="1" t="shared" si="155"/>
        <v/>
      </c>
      <c r="AD1985" s="191" t="str">
        <f ca="1" t="shared" si="156"/>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8"/>
        <v/>
      </c>
      <c r="T1986" s="232" t="str">
        <f ca="1">IF(B1986="","",IF(ISERROR(MATCH($J1986,SorP!$B$1:$B$6261,0)),"",INDIRECT("'SorP'!$A$"&amp;MATCH($S1986&amp;$J1986,SorP!C:C,0))))</f>
        <v/>
      </c>
      <c r="U1986" s="233"/>
      <c r="V1986" s="234" t="e">
        <f ca="1">IF(C1986="",NA(),MATCH($B1986&amp;$C1986,'Smelter Look-up'!$J:$J,0))</f>
        <v>#N/A</v>
      </c>
      <c r="X1986" s="191">
        <f ca="1" t="shared" si="157"/>
        <v>0</v>
      </c>
      <c r="AB1986" s="235" t="str">
        <f ca="1" t="shared" si="154"/>
        <v/>
      </c>
      <c r="AC1986" s="191" t="str">
        <f ca="1" t="shared" si="155"/>
        <v/>
      </c>
      <c r="AD1986" s="191" t="str">
        <f ca="1" t="shared" si="156"/>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8"/>
        <v/>
      </c>
      <c r="T1987" s="232" t="str">
        <f ca="1">IF(B1987="","",IF(ISERROR(MATCH($J1987,SorP!$B$1:$B$6261,0)),"",INDIRECT("'SorP'!$A$"&amp;MATCH($S1987&amp;$J1987,SorP!C:C,0))))</f>
        <v/>
      </c>
      <c r="U1987" s="233"/>
      <c r="V1987" s="234" t="e">
        <f ca="1">IF(C1987="",NA(),MATCH($B1987&amp;$C1987,'Smelter Look-up'!$J:$J,0))</f>
        <v>#N/A</v>
      </c>
      <c r="X1987" s="191">
        <f ca="1" t="shared" si="157"/>
        <v>0</v>
      </c>
      <c r="AB1987" s="235" t="str">
        <f ca="1" t="shared" si="154"/>
        <v/>
      </c>
      <c r="AC1987" s="191" t="str">
        <f ca="1" t="shared" si="155"/>
        <v/>
      </c>
      <c r="AD1987" s="191" t="str">
        <f ca="1" t="shared" si="156"/>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8"/>
        <v/>
      </c>
      <c r="T1988" s="232" t="str">
        <f ca="1">IF(B1988="","",IF(ISERROR(MATCH($J1988,SorP!$B$1:$B$6261,0)),"",INDIRECT("'SorP'!$A$"&amp;MATCH($S1988&amp;$J1988,SorP!C:C,0))))</f>
        <v/>
      </c>
      <c r="U1988" s="233"/>
      <c r="V1988" s="234" t="e">
        <f ca="1">IF(C1988="",NA(),MATCH($B1988&amp;$C1988,'Smelter Look-up'!$J:$J,0))</f>
        <v>#N/A</v>
      </c>
      <c r="X1988" s="191">
        <f ca="1" t="shared" si="157"/>
        <v>0</v>
      </c>
      <c r="AB1988" s="235" t="str">
        <f ca="1" t="shared" ref="AB1988:AB2051" si="159">IF(C1988="","",B1988)</f>
        <v/>
      </c>
      <c r="AC1988" s="191" t="str">
        <f ca="1" t="shared" ref="AC1988:AC2051" si="160">B1988</f>
        <v/>
      </c>
      <c r="AD1988" s="191" t="str">
        <f ca="1" t="shared" ref="AD1988:AD2051" si="161">IF(C1988="Smelter not listed",D1988,C1988)</f>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8"/>
        <v/>
      </c>
      <c r="T1989" s="232" t="str">
        <f ca="1">IF(B1989="","",IF(ISERROR(MATCH($J1989,SorP!$B$1:$B$6261,0)),"",INDIRECT("'SorP'!$A$"&amp;MATCH($S1989&amp;$J1989,SorP!C:C,0))))</f>
        <v/>
      </c>
      <c r="U1989" s="233"/>
      <c r="V1989" s="234" t="e">
        <f ca="1">IF(C1989="",NA(),MATCH($B1989&amp;$C1989,'Smelter Look-up'!$J:$J,0))</f>
        <v>#N/A</v>
      </c>
      <c r="X1989" s="191">
        <f ca="1" t="shared" si="157"/>
        <v>0</v>
      </c>
      <c r="AB1989" s="235" t="str">
        <f ca="1" t="shared" si="159"/>
        <v/>
      </c>
      <c r="AC1989" s="191" t="str">
        <f ca="1" t="shared" si="160"/>
        <v/>
      </c>
      <c r="AD1989" s="191" t="str">
        <f ca="1" t="shared" si="161"/>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8"/>
        <v/>
      </c>
      <c r="T1990" s="232" t="str">
        <f ca="1">IF(B1990="","",IF(ISERROR(MATCH($J1990,SorP!$B$1:$B$6261,0)),"",INDIRECT("'SorP'!$A$"&amp;MATCH($S1990&amp;$J1990,SorP!C:C,0))))</f>
        <v/>
      </c>
      <c r="U1990" s="233"/>
      <c r="V1990" s="234" t="e">
        <f ca="1">IF(C1990="",NA(),MATCH($B1990&amp;$C1990,'Smelter Look-up'!$J:$J,0))</f>
        <v>#N/A</v>
      </c>
      <c r="X1990" s="191">
        <f ca="1" t="shared" si="157"/>
        <v>0</v>
      </c>
      <c r="AB1990" s="235" t="str">
        <f ca="1" t="shared" si="159"/>
        <v/>
      </c>
      <c r="AC1990" s="191" t="str">
        <f ca="1" t="shared" si="160"/>
        <v/>
      </c>
      <c r="AD1990" s="191" t="str">
        <f ca="1" t="shared" si="161"/>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8"/>
        <v/>
      </c>
      <c r="T1991" s="232" t="str">
        <f ca="1">IF(B1991="","",IF(ISERROR(MATCH($J1991,SorP!$B$1:$B$6261,0)),"",INDIRECT("'SorP'!$A$"&amp;MATCH($S1991&amp;$J1991,SorP!C:C,0))))</f>
        <v/>
      </c>
      <c r="U1991" s="233"/>
      <c r="V1991" s="234" t="e">
        <f ca="1">IF(C1991="",NA(),MATCH($B1991&amp;$C1991,'Smelter Look-up'!$J:$J,0))</f>
        <v>#N/A</v>
      </c>
      <c r="X1991" s="191">
        <f ca="1" t="shared" si="157"/>
        <v>0</v>
      </c>
      <c r="AB1991" s="235" t="str">
        <f ca="1" t="shared" si="159"/>
        <v/>
      </c>
      <c r="AC1991" s="191" t="str">
        <f ca="1" t="shared" si="160"/>
        <v/>
      </c>
      <c r="AD1991" s="191" t="str">
        <f ca="1" t="shared" si="161"/>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8"/>
        <v/>
      </c>
      <c r="T1992" s="232" t="str">
        <f ca="1">IF(B1992="","",IF(ISERROR(MATCH($J1992,SorP!$B$1:$B$6261,0)),"",INDIRECT("'SorP'!$A$"&amp;MATCH($S1992&amp;$J1992,SorP!C:C,0))))</f>
        <v/>
      </c>
      <c r="U1992" s="233"/>
      <c r="V1992" s="234" t="e">
        <f ca="1">IF(C1992="",NA(),MATCH($B1992&amp;$C1992,'Smelter Look-up'!$J:$J,0))</f>
        <v>#N/A</v>
      </c>
      <c r="X1992" s="191">
        <f ca="1" t="shared" si="157"/>
        <v>0</v>
      </c>
      <c r="AB1992" s="235" t="str">
        <f ca="1" t="shared" si="159"/>
        <v/>
      </c>
      <c r="AC1992" s="191" t="str">
        <f ca="1" t="shared" si="160"/>
        <v/>
      </c>
      <c r="AD1992" s="191" t="str">
        <f ca="1" t="shared" si="161"/>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8"/>
        <v/>
      </c>
      <c r="T1993" s="232" t="str">
        <f ca="1">IF(B1993="","",IF(ISERROR(MATCH($J1993,SorP!$B$1:$B$6261,0)),"",INDIRECT("'SorP'!$A$"&amp;MATCH($S1993&amp;$J1993,SorP!C:C,0))))</f>
        <v/>
      </c>
      <c r="U1993" s="233"/>
      <c r="V1993" s="234" t="e">
        <f ca="1">IF(C1993="",NA(),MATCH($B1993&amp;$C1993,'Smelter Look-up'!$J:$J,0))</f>
        <v>#N/A</v>
      </c>
      <c r="X1993" s="191">
        <f ca="1" t="shared" si="157"/>
        <v>0</v>
      </c>
      <c r="AB1993" s="235" t="str">
        <f ca="1" t="shared" si="159"/>
        <v/>
      </c>
      <c r="AC1993" s="191" t="str">
        <f ca="1" t="shared" si="160"/>
        <v/>
      </c>
      <c r="AD1993" s="191" t="str">
        <f ca="1" t="shared" si="161"/>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8"/>
        <v/>
      </c>
      <c r="T1994" s="232" t="str">
        <f ca="1">IF(B1994="","",IF(ISERROR(MATCH($J1994,SorP!$B$1:$B$6261,0)),"",INDIRECT("'SorP'!$A$"&amp;MATCH($S1994&amp;$J1994,SorP!C:C,0))))</f>
        <v/>
      </c>
      <c r="U1994" s="233"/>
      <c r="V1994" s="234" t="e">
        <f ca="1">IF(C1994="",NA(),MATCH($B1994&amp;$C1994,'Smelter Look-up'!$J:$J,0))</f>
        <v>#N/A</v>
      </c>
      <c r="X1994" s="191">
        <f ca="1" t="shared" si="157"/>
        <v>0</v>
      </c>
      <c r="AB1994" s="235" t="str">
        <f ca="1" t="shared" si="159"/>
        <v/>
      </c>
      <c r="AC1994" s="191" t="str">
        <f ca="1" t="shared" si="160"/>
        <v/>
      </c>
      <c r="AD1994" s="191" t="str">
        <f ca="1" t="shared" si="161"/>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8"/>
        <v/>
      </c>
      <c r="T1995" s="232" t="str">
        <f ca="1">IF(B1995="","",IF(ISERROR(MATCH($J1995,SorP!$B$1:$B$6261,0)),"",INDIRECT("'SorP'!$A$"&amp;MATCH($S1995&amp;$J1995,SorP!C:C,0))))</f>
        <v/>
      </c>
      <c r="U1995" s="233"/>
      <c r="V1995" s="234" t="e">
        <f ca="1">IF(C1995="",NA(),MATCH($B1995&amp;$C1995,'Smelter Look-up'!$J:$J,0))</f>
        <v>#N/A</v>
      </c>
      <c r="X1995" s="191">
        <f ca="1" t="shared" si="157"/>
        <v>0</v>
      </c>
      <c r="AB1995" s="235" t="str">
        <f ca="1" t="shared" si="159"/>
        <v/>
      </c>
      <c r="AC1995" s="191" t="str">
        <f ca="1" t="shared" si="160"/>
        <v/>
      </c>
      <c r="AD1995" s="191" t="str">
        <f ca="1" t="shared" si="161"/>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8"/>
        <v/>
      </c>
      <c r="T1996" s="232" t="str">
        <f ca="1">IF(B1996="","",IF(ISERROR(MATCH($J1996,SorP!$B$1:$B$6261,0)),"",INDIRECT("'SorP'!$A$"&amp;MATCH($S1996&amp;$J1996,SorP!C:C,0))))</f>
        <v/>
      </c>
      <c r="U1996" s="233"/>
      <c r="V1996" s="234" t="e">
        <f ca="1">IF(C1996="",NA(),MATCH($B1996&amp;$C1996,'Smelter Look-up'!$J:$J,0))</f>
        <v>#N/A</v>
      </c>
      <c r="X1996" s="191">
        <f ca="1" t="shared" si="157"/>
        <v>0</v>
      </c>
      <c r="AB1996" s="235" t="str">
        <f ca="1" t="shared" si="159"/>
        <v/>
      </c>
      <c r="AC1996" s="191" t="str">
        <f ca="1" t="shared" si="160"/>
        <v/>
      </c>
      <c r="AD1996" s="191" t="str">
        <f ca="1" t="shared" si="161"/>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8"/>
        <v/>
      </c>
      <c r="T1997" s="232" t="str">
        <f ca="1">IF(B1997="","",IF(ISERROR(MATCH($J1997,SorP!$B$1:$B$6261,0)),"",INDIRECT("'SorP'!$A$"&amp;MATCH($S1997&amp;$J1997,SorP!C:C,0))))</f>
        <v/>
      </c>
      <c r="U1997" s="233"/>
      <c r="V1997" s="234" t="e">
        <f ca="1">IF(C1997="",NA(),MATCH($B1997&amp;$C1997,'Smelter Look-up'!$J:$J,0))</f>
        <v>#N/A</v>
      </c>
      <c r="X1997" s="191">
        <f ca="1" t="shared" si="157"/>
        <v>0</v>
      </c>
      <c r="AB1997" s="235" t="str">
        <f ca="1" t="shared" si="159"/>
        <v/>
      </c>
      <c r="AC1997" s="191" t="str">
        <f ca="1" t="shared" si="160"/>
        <v/>
      </c>
      <c r="AD1997" s="191" t="str">
        <f ca="1" t="shared" si="161"/>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8"/>
        <v/>
      </c>
      <c r="T1998" s="232" t="str">
        <f ca="1">IF(B1998="","",IF(ISERROR(MATCH($J1998,SorP!$B$1:$B$6261,0)),"",INDIRECT("'SorP'!$A$"&amp;MATCH($S1998&amp;$J1998,SorP!C:C,0))))</f>
        <v/>
      </c>
      <c r="U1998" s="233"/>
      <c r="V1998" s="234" t="e">
        <f ca="1">IF(C1998="",NA(),MATCH($B1998&amp;$C1998,'Smelter Look-up'!$J:$J,0))</f>
        <v>#N/A</v>
      </c>
      <c r="X1998" s="191">
        <f ca="1" t="shared" si="157"/>
        <v>0</v>
      </c>
      <c r="AB1998" s="235" t="str">
        <f ca="1" t="shared" si="159"/>
        <v/>
      </c>
      <c r="AC1998" s="191" t="str">
        <f ca="1" t="shared" si="160"/>
        <v/>
      </c>
      <c r="AD1998" s="191" t="str">
        <f ca="1" t="shared" si="161"/>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8"/>
        <v/>
      </c>
      <c r="T1999" s="232" t="str">
        <f ca="1">IF(B1999="","",IF(ISERROR(MATCH($J1999,SorP!$B$1:$B$6261,0)),"",INDIRECT("'SorP'!$A$"&amp;MATCH($S1999&amp;$J1999,SorP!C:C,0))))</f>
        <v/>
      </c>
      <c r="U1999" s="233"/>
      <c r="V1999" s="234" t="e">
        <f ca="1">IF(C1999="",NA(),MATCH($B1999&amp;$C1999,'Smelter Look-up'!$J:$J,0))</f>
        <v>#N/A</v>
      </c>
      <c r="X1999" s="191">
        <f ca="1" t="shared" si="157"/>
        <v>0</v>
      </c>
      <c r="AB1999" s="235" t="str">
        <f ca="1" t="shared" si="159"/>
        <v/>
      </c>
      <c r="AC1999" s="191" t="str">
        <f ca="1" t="shared" si="160"/>
        <v/>
      </c>
      <c r="AD1999" s="191" t="str">
        <f ca="1" t="shared" si="161"/>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8"/>
        <v/>
      </c>
      <c r="T2000" s="232" t="str">
        <f ca="1">IF(B2000="","",IF(ISERROR(MATCH($J2000,SorP!$B$1:$B$6261,0)),"",INDIRECT("'SorP'!$A$"&amp;MATCH($S2000&amp;$J2000,SorP!C:C,0))))</f>
        <v/>
      </c>
      <c r="U2000" s="233"/>
      <c r="V2000" s="234" t="e">
        <f ca="1">IF(C2000="",NA(),MATCH($B2000&amp;$C2000,'Smelter Look-up'!$J:$J,0))</f>
        <v>#N/A</v>
      </c>
      <c r="X2000" s="191">
        <f ca="1" t="shared" si="157"/>
        <v>0</v>
      </c>
      <c r="AB2000" s="235" t="str">
        <f ca="1" t="shared" si="159"/>
        <v/>
      </c>
      <c r="AC2000" s="191" t="str">
        <f ca="1" t="shared" si="160"/>
        <v/>
      </c>
      <c r="AD2000" s="191" t="str">
        <f ca="1" t="shared" si="161"/>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8"/>
        <v/>
      </c>
      <c r="T2001" s="232" t="str">
        <f ca="1">IF(B2001="","",IF(ISERROR(MATCH($J2001,SorP!$B$1:$B$6261,0)),"",INDIRECT("'SorP'!$A$"&amp;MATCH($S2001&amp;$J2001,SorP!C:C,0))))</f>
        <v/>
      </c>
      <c r="U2001" s="233"/>
      <c r="V2001" s="234" t="e">
        <f ca="1">IF(C2001="",NA(),MATCH($B2001&amp;$C2001,'Smelter Look-up'!$J:$J,0))</f>
        <v>#N/A</v>
      </c>
      <c r="X2001" s="191">
        <f ca="1" t="shared" si="157"/>
        <v>0</v>
      </c>
      <c r="AB2001" s="235" t="str">
        <f ca="1" t="shared" si="159"/>
        <v/>
      </c>
      <c r="AC2001" s="191" t="str">
        <f ca="1" t="shared" si="160"/>
        <v/>
      </c>
      <c r="AD2001" s="191" t="str">
        <f ca="1" t="shared" si="161"/>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8"/>
        <v/>
      </c>
      <c r="T2002" s="232" t="str">
        <f ca="1">IF(B2002="","",IF(ISERROR(MATCH($J2002,SorP!$B$1:$B$6261,0)),"",INDIRECT("'SorP'!$A$"&amp;MATCH($S2002&amp;$J2002,SorP!C:C,0))))</f>
        <v/>
      </c>
      <c r="U2002" s="233"/>
      <c r="V2002" s="234" t="e">
        <f ca="1">IF(C2002="",NA(),MATCH($B2002&amp;$C2002,'Smelter Look-up'!$J:$J,0))</f>
        <v>#N/A</v>
      </c>
      <c r="X2002" s="191">
        <f ca="1" t="shared" si="157"/>
        <v>0</v>
      </c>
      <c r="AB2002" s="235" t="str">
        <f ca="1" t="shared" si="159"/>
        <v/>
      </c>
      <c r="AC2002" s="191" t="str">
        <f ca="1" t="shared" si="160"/>
        <v/>
      </c>
      <c r="AD2002" s="191" t="str">
        <f ca="1" t="shared" si="161"/>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8"/>
        <v/>
      </c>
      <c r="T2003" s="232" t="str">
        <f ca="1">IF(B2003="","",IF(ISERROR(MATCH($J2003,SorP!$B$1:$B$6261,0)),"",INDIRECT("'SorP'!$A$"&amp;MATCH($S2003&amp;$J2003,SorP!C:C,0))))</f>
        <v/>
      </c>
      <c r="U2003" s="233"/>
      <c r="V2003" s="234" t="e">
        <f ca="1">IF(C2003="",NA(),MATCH($B2003&amp;$C2003,'Smelter Look-up'!$J:$J,0))</f>
        <v>#N/A</v>
      </c>
      <c r="X2003" s="191">
        <f ca="1" t="shared" si="157"/>
        <v>0</v>
      </c>
      <c r="AB2003" s="235" t="str">
        <f ca="1" t="shared" si="159"/>
        <v/>
      </c>
      <c r="AC2003" s="191" t="str">
        <f ca="1" t="shared" si="160"/>
        <v/>
      </c>
      <c r="AD2003" s="191" t="str">
        <f ca="1" t="shared" si="161"/>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8"/>
        <v/>
      </c>
      <c r="T2004" s="232" t="str">
        <f ca="1">IF(B2004="","",IF(ISERROR(MATCH($J2004,SorP!$B$1:$B$6261,0)),"",INDIRECT("'SorP'!$A$"&amp;MATCH($S2004&amp;$J2004,SorP!C:C,0))))</f>
        <v/>
      </c>
      <c r="U2004" s="233"/>
      <c r="V2004" s="234" t="e">
        <f ca="1">IF(C2004="",NA(),MATCH($B2004&amp;$C2004,'Smelter Look-up'!$J:$J,0))</f>
        <v>#N/A</v>
      </c>
      <c r="X2004" s="191">
        <f ca="1" t="shared" si="157"/>
        <v>0</v>
      </c>
      <c r="AB2004" s="235" t="str">
        <f ca="1" t="shared" si="159"/>
        <v/>
      </c>
      <c r="AC2004" s="191" t="str">
        <f ca="1" t="shared" si="160"/>
        <v/>
      </c>
      <c r="AD2004" s="191" t="str">
        <f ca="1" t="shared" si="161"/>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8"/>
        <v/>
      </c>
      <c r="T2005" s="232" t="str">
        <f ca="1">IF(B2005="","",IF(ISERROR(MATCH($J2005,SorP!$B$1:$B$6261,0)),"",INDIRECT("'SorP'!$A$"&amp;MATCH($S2005&amp;$J2005,SorP!C:C,0))))</f>
        <v/>
      </c>
      <c r="U2005" s="233"/>
      <c r="V2005" s="234" t="e">
        <f ca="1">IF(C2005="",NA(),MATCH($B2005&amp;$C2005,'Smelter Look-up'!$J:$J,0))</f>
        <v>#N/A</v>
      </c>
      <c r="X2005" s="191">
        <f ca="1" t="shared" si="157"/>
        <v>0</v>
      </c>
      <c r="AB2005" s="235" t="str">
        <f ca="1" t="shared" si="159"/>
        <v/>
      </c>
      <c r="AC2005" s="191" t="str">
        <f ca="1" t="shared" si="160"/>
        <v/>
      </c>
      <c r="AD2005" s="191" t="str">
        <f ca="1" t="shared" si="161"/>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8"/>
        <v/>
      </c>
      <c r="T2006" s="232" t="str">
        <f ca="1">IF(B2006="","",IF(ISERROR(MATCH($J2006,SorP!$B$1:$B$6261,0)),"",INDIRECT("'SorP'!$A$"&amp;MATCH($S2006&amp;$J2006,SorP!C:C,0))))</f>
        <v/>
      </c>
      <c r="U2006" s="233"/>
      <c r="V2006" s="234" t="e">
        <f ca="1">IF(C2006="",NA(),MATCH($B2006&amp;$C2006,'Smelter Look-up'!$J:$J,0))</f>
        <v>#N/A</v>
      </c>
      <c r="X2006" s="191">
        <f ca="1" t="shared" si="157"/>
        <v>0</v>
      </c>
      <c r="AB2006" s="235" t="str">
        <f ca="1" t="shared" si="159"/>
        <v/>
      </c>
      <c r="AC2006" s="191" t="str">
        <f ca="1" t="shared" si="160"/>
        <v/>
      </c>
      <c r="AD2006" s="191" t="str">
        <f ca="1" t="shared" si="161"/>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8"/>
        <v/>
      </c>
      <c r="T2007" s="232" t="str">
        <f ca="1">IF(B2007="","",IF(ISERROR(MATCH($J2007,SorP!$B$1:$B$6261,0)),"",INDIRECT("'SorP'!$A$"&amp;MATCH($S2007&amp;$J2007,SorP!C:C,0))))</f>
        <v/>
      </c>
      <c r="U2007" s="233"/>
      <c r="V2007" s="234" t="e">
        <f ca="1">IF(C2007="",NA(),MATCH($B2007&amp;$C2007,'Smelter Look-up'!$J:$J,0))</f>
        <v>#N/A</v>
      </c>
      <c r="X2007" s="191">
        <f ca="1" t="shared" si="157"/>
        <v>0</v>
      </c>
      <c r="AB2007" s="235" t="str">
        <f ca="1" t="shared" si="159"/>
        <v/>
      </c>
      <c r="AC2007" s="191" t="str">
        <f ca="1" t="shared" si="160"/>
        <v/>
      </c>
      <c r="AD2007" s="191" t="str">
        <f ca="1" t="shared" si="161"/>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8"/>
        <v/>
      </c>
      <c r="T2008" s="232" t="str">
        <f ca="1">IF(B2008="","",IF(ISERROR(MATCH($J2008,SorP!$B$1:$B$6261,0)),"",INDIRECT("'SorP'!$A$"&amp;MATCH($S2008&amp;$J2008,SorP!C:C,0))))</f>
        <v/>
      </c>
      <c r="U2008" s="233"/>
      <c r="V2008" s="234" t="e">
        <f ca="1">IF(C2008="",NA(),MATCH($B2008&amp;$C2008,'Smelter Look-up'!$J:$J,0))</f>
        <v>#N/A</v>
      </c>
      <c r="X2008" s="191">
        <f ca="1" t="shared" si="157"/>
        <v>0</v>
      </c>
      <c r="AB2008" s="235" t="str">
        <f ca="1" t="shared" si="159"/>
        <v/>
      </c>
      <c r="AC2008" s="191" t="str">
        <f ca="1" t="shared" si="160"/>
        <v/>
      </c>
      <c r="AD2008" s="191" t="str">
        <f ca="1" t="shared" si="161"/>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8"/>
        <v/>
      </c>
      <c r="T2009" s="232" t="str">
        <f ca="1">IF(B2009="","",IF(ISERROR(MATCH($J2009,SorP!$B$1:$B$6261,0)),"",INDIRECT("'SorP'!$A$"&amp;MATCH($S2009&amp;$J2009,SorP!C:C,0))))</f>
        <v/>
      </c>
      <c r="U2009" s="233"/>
      <c r="V2009" s="234" t="e">
        <f ca="1">IF(C2009="",NA(),MATCH($B2009&amp;$C2009,'Smelter Look-up'!$J:$J,0))</f>
        <v>#N/A</v>
      </c>
      <c r="X2009" s="191">
        <f ca="1" t="shared" si="157"/>
        <v>0</v>
      </c>
      <c r="AB2009" s="235" t="str">
        <f ca="1" t="shared" si="159"/>
        <v/>
      </c>
      <c r="AC2009" s="191" t="str">
        <f ca="1" t="shared" si="160"/>
        <v/>
      </c>
      <c r="AD2009" s="191" t="str">
        <f ca="1" t="shared" si="161"/>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8"/>
        <v/>
      </c>
      <c r="T2010" s="232" t="str">
        <f ca="1">IF(B2010="","",IF(ISERROR(MATCH($J2010,SorP!$B$1:$B$6261,0)),"",INDIRECT("'SorP'!$A$"&amp;MATCH($S2010&amp;$J2010,SorP!C:C,0))))</f>
        <v/>
      </c>
      <c r="U2010" s="233"/>
      <c r="V2010" s="234" t="e">
        <f ca="1">IF(C2010="",NA(),MATCH($B2010&amp;$C2010,'Smelter Look-up'!$J:$J,0))</f>
        <v>#N/A</v>
      </c>
      <c r="X2010" s="191">
        <f ca="1" t="shared" si="157"/>
        <v>0</v>
      </c>
      <c r="AB2010" s="235" t="str">
        <f ca="1" t="shared" si="159"/>
        <v/>
      </c>
      <c r="AC2010" s="191" t="str">
        <f ca="1" t="shared" si="160"/>
        <v/>
      </c>
      <c r="AD2010" s="191" t="str">
        <f ca="1" t="shared" si="161"/>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8"/>
        <v/>
      </c>
      <c r="T2011" s="232" t="str">
        <f ca="1">IF(B2011="","",IF(ISERROR(MATCH($J2011,SorP!$B$1:$B$6261,0)),"",INDIRECT("'SorP'!$A$"&amp;MATCH($S2011&amp;$J2011,SorP!C:C,0))))</f>
        <v/>
      </c>
      <c r="U2011" s="233"/>
      <c r="V2011" s="234" t="e">
        <f ca="1">IF(C2011="",NA(),MATCH($B2011&amp;$C2011,'Smelter Look-up'!$J:$J,0))</f>
        <v>#N/A</v>
      </c>
      <c r="X2011" s="191">
        <f ca="1" t="shared" si="157"/>
        <v>0</v>
      </c>
      <c r="AB2011" s="235" t="str">
        <f ca="1" t="shared" si="159"/>
        <v/>
      </c>
      <c r="AC2011" s="191" t="str">
        <f ca="1" t="shared" si="160"/>
        <v/>
      </c>
      <c r="AD2011" s="191" t="str">
        <f ca="1" t="shared" si="161"/>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8"/>
        <v/>
      </c>
      <c r="T2012" s="232" t="str">
        <f ca="1">IF(B2012="","",IF(ISERROR(MATCH($J2012,SorP!$B$1:$B$6261,0)),"",INDIRECT("'SorP'!$A$"&amp;MATCH($S2012&amp;$J2012,SorP!C:C,0))))</f>
        <v/>
      </c>
      <c r="U2012" s="233"/>
      <c r="V2012" s="234" t="e">
        <f ca="1">IF(C2012="",NA(),MATCH($B2012&amp;$C2012,'Smelter Look-up'!$J:$J,0))</f>
        <v>#N/A</v>
      </c>
      <c r="X2012" s="191">
        <f ca="1" t="shared" si="157"/>
        <v>0</v>
      </c>
      <c r="AB2012" s="235" t="str">
        <f ca="1" t="shared" si="159"/>
        <v/>
      </c>
      <c r="AC2012" s="191" t="str">
        <f ca="1" t="shared" si="160"/>
        <v/>
      </c>
      <c r="AD2012" s="191" t="str">
        <f ca="1" t="shared" si="161"/>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8"/>
        <v/>
      </c>
      <c r="T2013" s="232" t="str">
        <f ca="1">IF(B2013="","",IF(ISERROR(MATCH($J2013,SorP!$B$1:$B$6261,0)),"",INDIRECT("'SorP'!$A$"&amp;MATCH($S2013&amp;$J2013,SorP!C:C,0))))</f>
        <v/>
      </c>
      <c r="U2013" s="233"/>
      <c r="V2013" s="234" t="e">
        <f ca="1">IF(C2013="",NA(),MATCH($B2013&amp;$C2013,'Smelter Look-up'!$J:$J,0))</f>
        <v>#N/A</v>
      </c>
      <c r="X2013" s="191">
        <f ca="1" t="shared" si="157"/>
        <v>0</v>
      </c>
      <c r="AB2013" s="235" t="str">
        <f ca="1" t="shared" si="159"/>
        <v/>
      </c>
      <c r="AC2013" s="191" t="str">
        <f ca="1" t="shared" si="160"/>
        <v/>
      </c>
      <c r="AD2013" s="191" t="str">
        <f ca="1" t="shared" si="161"/>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8"/>
        <v/>
      </c>
      <c r="T2014" s="232" t="str">
        <f ca="1">IF(B2014="","",IF(ISERROR(MATCH($J2014,SorP!$B$1:$B$6261,0)),"",INDIRECT("'SorP'!$A$"&amp;MATCH($S2014&amp;$J2014,SorP!C:C,0))))</f>
        <v/>
      </c>
      <c r="U2014" s="233"/>
      <c r="V2014" s="234" t="e">
        <f ca="1">IF(C2014="",NA(),MATCH($B2014&amp;$C2014,'Smelter Look-up'!$J:$J,0))</f>
        <v>#N/A</v>
      </c>
      <c r="X2014" s="191">
        <f ca="1" t="shared" si="157"/>
        <v>0</v>
      </c>
      <c r="AB2014" s="235" t="str">
        <f ca="1" t="shared" si="159"/>
        <v/>
      </c>
      <c r="AC2014" s="191" t="str">
        <f ca="1" t="shared" si="160"/>
        <v/>
      </c>
      <c r="AD2014" s="191" t="str">
        <f ca="1" t="shared" si="161"/>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8"/>
        <v/>
      </c>
      <c r="T2015" s="232" t="str">
        <f ca="1">IF(B2015="","",IF(ISERROR(MATCH($J2015,SorP!$B$1:$B$6261,0)),"",INDIRECT("'SorP'!$A$"&amp;MATCH($S2015&amp;$J2015,SorP!C:C,0))))</f>
        <v/>
      </c>
      <c r="U2015" s="233"/>
      <c r="V2015" s="234" t="e">
        <f ca="1">IF(C2015="",NA(),MATCH($B2015&amp;$C2015,'Smelter Look-up'!$J:$J,0))</f>
        <v>#N/A</v>
      </c>
      <c r="X2015" s="191">
        <f ca="1" t="shared" si="157"/>
        <v>0</v>
      </c>
      <c r="AB2015" s="235" t="str">
        <f ca="1" t="shared" si="159"/>
        <v/>
      </c>
      <c r="AC2015" s="191" t="str">
        <f ca="1" t="shared" si="160"/>
        <v/>
      </c>
      <c r="AD2015" s="191" t="str">
        <f ca="1" t="shared" si="161"/>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8"/>
        <v/>
      </c>
      <c r="T2016" s="232" t="str">
        <f ca="1">IF(B2016="","",IF(ISERROR(MATCH($J2016,SorP!$B$1:$B$6261,0)),"",INDIRECT("'SorP'!$A$"&amp;MATCH($S2016&amp;$J2016,SorP!C:C,0))))</f>
        <v/>
      </c>
      <c r="U2016" s="233"/>
      <c r="V2016" s="234" t="e">
        <f ca="1">IF(C2016="",NA(),MATCH($B2016&amp;$C2016,'Smelter Look-up'!$J:$J,0))</f>
        <v>#N/A</v>
      </c>
      <c r="X2016" s="191">
        <f ca="1" t="shared" si="157"/>
        <v>0</v>
      </c>
      <c r="AB2016" s="235" t="str">
        <f ca="1" t="shared" si="159"/>
        <v/>
      </c>
      <c r="AC2016" s="191" t="str">
        <f ca="1" t="shared" si="160"/>
        <v/>
      </c>
      <c r="AD2016" s="191" t="str">
        <f ca="1" t="shared" si="161"/>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8"/>
        <v/>
      </c>
      <c r="T2017" s="232" t="str">
        <f ca="1">IF(B2017="","",IF(ISERROR(MATCH($J2017,SorP!$B$1:$B$6261,0)),"",INDIRECT("'SorP'!$A$"&amp;MATCH($S2017&amp;$J2017,SorP!C:C,0))))</f>
        <v/>
      </c>
      <c r="U2017" s="233"/>
      <c r="V2017" s="234" t="e">
        <f ca="1">IF(C2017="",NA(),MATCH($B2017&amp;$C2017,'Smelter Look-up'!$J:$J,0))</f>
        <v>#N/A</v>
      </c>
      <c r="X2017" s="191">
        <f ca="1" t="shared" si="157"/>
        <v>0</v>
      </c>
      <c r="AB2017" s="235" t="str">
        <f ca="1" t="shared" si="159"/>
        <v/>
      </c>
      <c r="AC2017" s="191" t="str">
        <f ca="1" t="shared" si="160"/>
        <v/>
      </c>
      <c r="AD2017" s="191" t="str">
        <f ca="1" t="shared" si="161"/>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8"/>
        <v/>
      </c>
      <c r="T2018" s="232" t="str">
        <f ca="1">IF(B2018="","",IF(ISERROR(MATCH($J2018,SorP!$B$1:$B$6261,0)),"",INDIRECT("'SorP'!$A$"&amp;MATCH($S2018&amp;$J2018,SorP!C:C,0))))</f>
        <v/>
      </c>
      <c r="U2018" s="233"/>
      <c r="V2018" s="234" t="e">
        <f ca="1">IF(C2018="",NA(),MATCH($B2018&amp;$C2018,'Smelter Look-up'!$J:$J,0))</f>
        <v>#N/A</v>
      </c>
      <c r="X2018" s="191">
        <f ca="1" t="shared" si="157"/>
        <v>0</v>
      </c>
      <c r="AB2018" s="235" t="str">
        <f ca="1" t="shared" si="159"/>
        <v/>
      </c>
      <c r="AC2018" s="191" t="str">
        <f ca="1" t="shared" si="160"/>
        <v/>
      </c>
      <c r="AD2018" s="191" t="str">
        <f ca="1" t="shared" si="161"/>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8"/>
        <v/>
      </c>
      <c r="T2019" s="232" t="str">
        <f ca="1">IF(B2019="","",IF(ISERROR(MATCH($J2019,SorP!$B$1:$B$6261,0)),"",INDIRECT("'SorP'!$A$"&amp;MATCH($S2019&amp;$J2019,SorP!C:C,0))))</f>
        <v/>
      </c>
      <c r="U2019" s="233"/>
      <c r="V2019" s="234" t="e">
        <f ca="1">IF(C2019="",NA(),MATCH($B2019&amp;$C2019,'Smelter Look-up'!$J:$J,0))</f>
        <v>#N/A</v>
      </c>
      <c r="X2019" s="191">
        <f ca="1" t="shared" si="157"/>
        <v>0</v>
      </c>
      <c r="AB2019" s="235" t="str">
        <f ca="1" t="shared" si="159"/>
        <v/>
      </c>
      <c r="AC2019" s="191" t="str">
        <f ca="1" t="shared" si="160"/>
        <v/>
      </c>
      <c r="AD2019" s="191" t="str">
        <f ca="1" t="shared" si="161"/>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8"/>
        <v/>
      </c>
      <c r="T2020" s="232" t="str">
        <f ca="1">IF(B2020="","",IF(ISERROR(MATCH($J2020,SorP!$B$1:$B$6261,0)),"",INDIRECT("'SorP'!$A$"&amp;MATCH($S2020&amp;$J2020,SorP!C:C,0))))</f>
        <v/>
      </c>
      <c r="U2020" s="233"/>
      <c r="V2020" s="234" t="e">
        <f ca="1">IF(C2020="",NA(),MATCH($B2020&amp;$C2020,'Smelter Look-up'!$J:$J,0))</f>
        <v>#N/A</v>
      </c>
      <c r="X2020" s="191">
        <f ca="1" t="shared" si="157"/>
        <v>0</v>
      </c>
      <c r="AB2020" s="235" t="str">
        <f ca="1" t="shared" si="159"/>
        <v/>
      </c>
      <c r="AC2020" s="191" t="str">
        <f ca="1" t="shared" si="160"/>
        <v/>
      </c>
      <c r="AD2020" s="191" t="str">
        <f ca="1" t="shared" si="161"/>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8"/>
        <v/>
      </c>
      <c r="T2021" s="232" t="str">
        <f ca="1">IF(B2021="","",IF(ISERROR(MATCH($J2021,SorP!$B$1:$B$6261,0)),"",INDIRECT("'SorP'!$A$"&amp;MATCH($S2021&amp;$J2021,SorP!C:C,0))))</f>
        <v/>
      </c>
      <c r="U2021" s="233"/>
      <c r="V2021" s="234" t="e">
        <f ca="1">IF(C2021="",NA(),MATCH($B2021&amp;$C2021,'Smelter Look-up'!$J:$J,0))</f>
        <v>#N/A</v>
      </c>
      <c r="X2021" s="191">
        <f ca="1" t="shared" si="157"/>
        <v>0</v>
      </c>
      <c r="AB2021" s="235" t="str">
        <f ca="1" t="shared" si="159"/>
        <v/>
      </c>
      <c r="AC2021" s="191" t="str">
        <f ca="1" t="shared" si="160"/>
        <v/>
      </c>
      <c r="AD2021" s="191" t="str">
        <f ca="1" t="shared" si="161"/>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8"/>
        <v/>
      </c>
      <c r="T2022" s="232" t="str">
        <f ca="1">IF(B2022="","",IF(ISERROR(MATCH($J2022,SorP!$B$1:$B$6261,0)),"",INDIRECT("'SorP'!$A$"&amp;MATCH($S2022&amp;$J2022,SorP!C:C,0))))</f>
        <v/>
      </c>
      <c r="U2022" s="233"/>
      <c r="V2022" s="234" t="e">
        <f ca="1">IF(C2022="",NA(),MATCH($B2022&amp;$C2022,'Smelter Look-up'!$J:$J,0))</f>
        <v>#N/A</v>
      </c>
      <c r="X2022" s="191">
        <f ca="1" t="shared" si="157"/>
        <v>0</v>
      </c>
      <c r="AB2022" s="235" t="str">
        <f ca="1" t="shared" si="159"/>
        <v/>
      </c>
      <c r="AC2022" s="191" t="str">
        <f ca="1" t="shared" si="160"/>
        <v/>
      </c>
      <c r="AD2022" s="191" t="str">
        <f ca="1" t="shared" si="161"/>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8"/>
        <v/>
      </c>
      <c r="T2023" s="232" t="str">
        <f ca="1">IF(B2023="","",IF(ISERROR(MATCH($J2023,SorP!$B$1:$B$6261,0)),"",INDIRECT("'SorP'!$A$"&amp;MATCH($S2023&amp;$J2023,SorP!C:C,0))))</f>
        <v/>
      </c>
      <c r="U2023" s="233"/>
      <c r="V2023" s="234" t="e">
        <f ca="1">IF(C2023="",NA(),MATCH($B2023&amp;$C2023,'Smelter Look-up'!$J:$J,0))</f>
        <v>#N/A</v>
      </c>
      <c r="X2023" s="191">
        <f ca="1" t="shared" si="157"/>
        <v>0</v>
      </c>
      <c r="AB2023" s="235" t="str">
        <f ca="1" t="shared" si="159"/>
        <v/>
      </c>
      <c r="AC2023" s="191" t="str">
        <f ca="1" t="shared" si="160"/>
        <v/>
      </c>
      <c r="AD2023" s="191" t="str">
        <f ca="1" t="shared" si="161"/>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8"/>
        <v/>
      </c>
      <c r="T2024" s="232" t="str">
        <f ca="1">IF(B2024="","",IF(ISERROR(MATCH($J2024,SorP!$B$1:$B$6261,0)),"",INDIRECT("'SorP'!$A$"&amp;MATCH($S2024&amp;$J2024,SorP!C:C,0))))</f>
        <v/>
      </c>
      <c r="U2024" s="233"/>
      <c r="V2024" s="234" t="e">
        <f ca="1">IF(C2024="",NA(),MATCH($B2024&amp;$C2024,'Smelter Look-up'!$J:$J,0))</f>
        <v>#N/A</v>
      </c>
      <c r="X2024" s="191">
        <f ca="1" t="shared" si="157"/>
        <v>0</v>
      </c>
      <c r="AB2024" s="235" t="str">
        <f ca="1" t="shared" si="159"/>
        <v/>
      </c>
      <c r="AC2024" s="191" t="str">
        <f ca="1" t="shared" si="160"/>
        <v/>
      </c>
      <c r="AD2024" s="191" t="str">
        <f ca="1" t="shared" si="161"/>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8"/>
        <v/>
      </c>
      <c r="T2025" s="232" t="str">
        <f ca="1">IF(B2025="","",IF(ISERROR(MATCH($J2025,SorP!$B$1:$B$6261,0)),"",INDIRECT("'SorP'!$A$"&amp;MATCH($S2025&amp;$J2025,SorP!C:C,0))))</f>
        <v/>
      </c>
      <c r="U2025" s="233"/>
      <c r="V2025" s="234" t="e">
        <f ca="1">IF(C2025="",NA(),MATCH($B2025&amp;$C2025,'Smelter Look-up'!$J:$J,0))</f>
        <v>#N/A</v>
      </c>
      <c r="X2025" s="191">
        <f ca="1" t="shared" si="157"/>
        <v>0</v>
      </c>
      <c r="AB2025" s="235" t="str">
        <f ca="1" t="shared" si="159"/>
        <v/>
      </c>
      <c r="AC2025" s="191" t="str">
        <f ca="1" t="shared" si="160"/>
        <v/>
      </c>
      <c r="AD2025" s="191" t="str">
        <f ca="1" t="shared" si="161"/>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8"/>
        <v/>
      </c>
      <c r="T2026" s="232" t="str">
        <f ca="1">IF(B2026="","",IF(ISERROR(MATCH($J2026,SorP!$B$1:$B$6261,0)),"",INDIRECT("'SorP'!$A$"&amp;MATCH($S2026&amp;$J2026,SorP!C:C,0))))</f>
        <v/>
      </c>
      <c r="U2026" s="233"/>
      <c r="V2026" s="234" t="e">
        <f ca="1">IF(C2026="",NA(),MATCH($B2026&amp;$C2026,'Smelter Look-up'!$J:$J,0))</f>
        <v>#N/A</v>
      </c>
      <c r="X2026" s="191">
        <f ca="1" t="shared" si="157"/>
        <v>0</v>
      </c>
      <c r="AB2026" s="235" t="str">
        <f ca="1" t="shared" si="159"/>
        <v/>
      </c>
      <c r="AC2026" s="191" t="str">
        <f ca="1" t="shared" si="160"/>
        <v/>
      </c>
      <c r="AD2026" s="191" t="str">
        <f ca="1" t="shared" si="161"/>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8"/>
        <v/>
      </c>
      <c r="T2027" s="232" t="str">
        <f ca="1">IF(B2027="","",IF(ISERROR(MATCH($J2027,SorP!$B$1:$B$6261,0)),"",INDIRECT("'SorP'!$A$"&amp;MATCH($S2027&amp;$J2027,SorP!C:C,0))))</f>
        <v/>
      </c>
      <c r="U2027" s="233"/>
      <c r="V2027" s="234" t="e">
        <f ca="1">IF(C2027="",NA(),MATCH($B2027&amp;$C2027,'Smelter Look-up'!$J:$J,0))</f>
        <v>#N/A</v>
      </c>
      <c r="X2027" s="191">
        <f ca="1" t="shared" si="157"/>
        <v>0</v>
      </c>
      <c r="AB2027" s="235" t="str">
        <f ca="1" t="shared" si="159"/>
        <v/>
      </c>
      <c r="AC2027" s="191" t="str">
        <f ca="1" t="shared" si="160"/>
        <v/>
      </c>
      <c r="AD2027" s="191" t="str">
        <f ca="1" t="shared" si="161"/>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8"/>
        <v/>
      </c>
      <c r="T2028" s="232" t="str">
        <f ca="1">IF(B2028="","",IF(ISERROR(MATCH($J2028,SorP!$B$1:$B$6261,0)),"",INDIRECT("'SorP'!$A$"&amp;MATCH($S2028&amp;$J2028,SorP!C:C,0))))</f>
        <v/>
      </c>
      <c r="U2028" s="233"/>
      <c r="V2028" s="234" t="e">
        <f ca="1">IF(C2028="",NA(),MATCH($B2028&amp;$C2028,'Smelter Look-up'!$J:$J,0))</f>
        <v>#N/A</v>
      </c>
      <c r="X2028" s="191">
        <f ca="1" t="shared" si="157"/>
        <v>0</v>
      </c>
      <c r="AB2028" s="235" t="str">
        <f ca="1" t="shared" si="159"/>
        <v/>
      </c>
      <c r="AC2028" s="191" t="str">
        <f ca="1" t="shared" si="160"/>
        <v/>
      </c>
      <c r="AD2028" s="191" t="str">
        <f ca="1" t="shared" si="161"/>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8"/>
        <v/>
      </c>
      <c r="T2029" s="232" t="str">
        <f ca="1">IF(B2029="","",IF(ISERROR(MATCH($J2029,SorP!$B$1:$B$6261,0)),"",INDIRECT("'SorP'!$A$"&amp;MATCH($S2029&amp;$J2029,SorP!C:C,0))))</f>
        <v/>
      </c>
      <c r="U2029" s="233"/>
      <c r="V2029" s="234" t="e">
        <f ca="1">IF(C2029="",NA(),MATCH($B2029&amp;$C2029,'Smelter Look-up'!$J:$J,0))</f>
        <v>#N/A</v>
      </c>
      <c r="X2029" s="191">
        <f ca="1" t="shared" si="157"/>
        <v>0</v>
      </c>
      <c r="AB2029" s="235" t="str">
        <f ca="1" t="shared" si="159"/>
        <v/>
      </c>
      <c r="AC2029" s="191" t="str">
        <f ca="1" t="shared" si="160"/>
        <v/>
      </c>
      <c r="AD2029" s="191" t="str">
        <f ca="1" t="shared" si="161"/>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8"/>
        <v/>
      </c>
      <c r="T2030" s="232" t="str">
        <f ca="1">IF(B2030="","",IF(ISERROR(MATCH($J2030,SorP!$B$1:$B$6261,0)),"",INDIRECT("'SorP'!$A$"&amp;MATCH($S2030&amp;$J2030,SorP!C:C,0))))</f>
        <v/>
      </c>
      <c r="U2030" s="233"/>
      <c r="V2030" s="234" t="e">
        <f ca="1">IF(C2030="",NA(),MATCH($B2030&amp;$C2030,'Smelter Look-up'!$J:$J,0))</f>
        <v>#N/A</v>
      </c>
      <c r="X2030" s="191">
        <f ca="1" t="shared" si="157"/>
        <v>0</v>
      </c>
      <c r="AB2030" s="235" t="str">
        <f ca="1" t="shared" si="159"/>
        <v/>
      </c>
      <c r="AC2030" s="191" t="str">
        <f ca="1" t="shared" si="160"/>
        <v/>
      </c>
      <c r="AD2030" s="191" t="str">
        <f ca="1" t="shared" si="161"/>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8"/>
        <v/>
      </c>
      <c r="T2031" s="232" t="str">
        <f ca="1">IF(B2031="","",IF(ISERROR(MATCH($J2031,SorP!$B$1:$B$6261,0)),"",INDIRECT("'SorP'!$A$"&amp;MATCH($S2031&amp;$J2031,SorP!C:C,0))))</f>
        <v/>
      </c>
      <c r="U2031" s="233"/>
      <c r="V2031" s="234" t="e">
        <f ca="1">IF(C2031="",NA(),MATCH($B2031&amp;$C2031,'Smelter Look-up'!$J:$J,0))</f>
        <v>#N/A</v>
      </c>
      <c r="X2031" s="191">
        <f ca="1" t="shared" si="157"/>
        <v>0</v>
      </c>
      <c r="AB2031" s="235" t="str">
        <f ca="1" t="shared" si="159"/>
        <v/>
      </c>
      <c r="AC2031" s="191" t="str">
        <f ca="1" t="shared" si="160"/>
        <v/>
      </c>
      <c r="AD2031" s="191" t="str">
        <f ca="1" t="shared" si="161"/>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8"/>
        <v/>
      </c>
      <c r="T2032" s="232" t="str">
        <f ca="1">IF(B2032="","",IF(ISERROR(MATCH($J2032,SorP!$B$1:$B$6261,0)),"",INDIRECT("'SorP'!$A$"&amp;MATCH($S2032&amp;$J2032,SorP!C:C,0))))</f>
        <v/>
      </c>
      <c r="U2032" s="233"/>
      <c r="V2032" s="234" t="e">
        <f ca="1">IF(C2032="",NA(),MATCH($B2032&amp;$C2032,'Smelter Look-up'!$J:$J,0))</f>
        <v>#N/A</v>
      </c>
      <c r="X2032" s="191">
        <f ca="1" t="shared" si="157"/>
        <v>0</v>
      </c>
      <c r="AB2032" s="235" t="str">
        <f ca="1" t="shared" si="159"/>
        <v/>
      </c>
      <c r="AC2032" s="191" t="str">
        <f ca="1" t="shared" si="160"/>
        <v/>
      </c>
      <c r="AD2032" s="191" t="str">
        <f ca="1" t="shared" si="161"/>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8"/>
        <v/>
      </c>
      <c r="T2033" s="232" t="str">
        <f ca="1">IF(B2033="","",IF(ISERROR(MATCH($J2033,SorP!$B$1:$B$6261,0)),"",INDIRECT("'SorP'!$A$"&amp;MATCH($S2033&amp;$J2033,SorP!C:C,0))))</f>
        <v/>
      </c>
      <c r="U2033" s="233"/>
      <c r="V2033" s="234" t="e">
        <f ca="1">IF(C2033="",NA(),MATCH($B2033&amp;$C2033,'Smelter Look-up'!$J:$J,0))</f>
        <v>#N/A</v>
      </c>
      <c r="X2033" s="191">
        <f ca="1" t="shared" si="157"/>
        <v>0</v>
      </c>
      <c r="AB2033" s="235" t="str">
        <f ca="1" t="shared" si="159"/>
        <v/>
      </c>
      <c r="AC2033" s="191" t="str">
        <f ca="1" t="shared" si="160"/>
        <v/>
      </c>
      <c r="AD2033" s="191" t="str">
        <f ca="1" t="shared" si="161"/>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8"/>
        <v/>
      </c>
      <c r="T2034" s="232" t="str">
        <f ca="1">IF(B2034="","",IF(ISERROR(MATCH($J2034,SorP!$B$1:$B$6261,0)),"",INDIRECT("'SorP'!$A$"&amp;MATCH($S2034&amp;$J2034,SorP!C:C,0))))</f>
        <v/>
      </c>
      <c r="U2034" s="233"/>
      <c r="V2034" s="234" t="e">
        <f ca="1">IF(C2034="",NA(),MATCH($B2034&amp;$C2034,'Smelter Look-up'!$J:$J,0))</f>
        <v>#N/A</v>
      </c>
      <c r="X2034" s="191">
        <f ca="1" t="shared" si="157"/>
        <v>0</v>
      </c>
      <c r="AB2034" s="235" t="str">
        <f ca="1" t="shared" si="159"/>
        <v/>
      </c>
      <c r="AC2034" s="191" t="str">
        <f ca="1" t="shared" si="160"/>
        <v/>
      </c>
      <c r="AD2034" s="191" t="str">
        <f ca="1" t="shared" si="161"/>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8"/>
        <v/>
      </c>
      <c r="T2035" s="232" t="str">
        <f ca="1">IF(B2035="","",IF(ISERROR(MATCH($J2035,SorP!$B$1:$B$6261,0)),"",INDIRECT("'SorP'!$A$"&amp;MATCH($S2035&amp;$J2035,SorP!C:C,0))))</f>
        <v/>
      </c>
      <c r="U2035" s="233"/>
      <c r="V2035" s="234" t="e">
        <f ca="1">IF(C2035="",NA(),MATCH($B2035&amp;$C2035,'Smelter Look-up'!$J:$J,0))</f>
        <v>#N/A</v>
      </c>
      <c r="X2035" s="191">
        <f ca="1" t="shared" si="157"/>
        <v>0</v>
      </c>
      <c r="AB2035" s="235" t="str">
        <f ca="1" t="shared" si="159"/>
        <v/>
      </c>
      <c r="AC2035" s="191" t="str">
        <f ca="1" t="shared" si="160"/>
        <v/>
      </c>
      <c r="AD2035" s="191" t="str">
        <f ca="1" t="shared" si="161"/>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8"/>
        <v/>
      </c>
      <c r="T2036" s="232" t="str">
        <f ca="1">IF(B2036="","",IF(ISERROR(MATCH($J2036,SorP!$B$1:$B$6261,0)),"",INDIRECT("'SorP'!$A$"&amp;MATCH($S2036&amp;$J2036,SorP!C:C,0))))</f>
        <v/>
      </c>
      <c r="U2036" s="233"/>
      <c r="V2036" s="234" t="e">
        <f ca="1">IF(C2036="",NA(),MATCH($B2036&amp;$C2036,'Smelter Look-up'!$J:$J,0))</f>
        <v>#N/A</v>
      </c>
      <c r="X2036" s="191">
        <f ca="1" t="shared" si="157"/>
        <v>0</v>
      </c>
      <c r="AB2036" s="235" t="str">
        <f ca="1" t="shared" si="159"/>
        <v/>
      </c>
      <c r="AC2036" s="191" t="str">
        <f ca="1" t="shared" si="160"/>
        <v/>
      </c>
      <c r="AD2036" s="191" t="str">
        <f ca="1" t="shared" si="161"/>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8"/>
        <v/>
      </c>
      <c r="T2037" s="232" t="str">
        <f ca="1">IF(B2037="","",IF(ISERROR(MATCH($J2037,SorP!$B$1:$B$6261,0)),"",INDIRECT("'SorP'!$A$"&amp;MATCH($S2037&amp;$J2037,SorP!C:C,0))))</f>
        <v/>
      </c>
      <c r="U2037" s="233"/>
      <c r="V2037" s="234" t="e">
        <f ca="1">IF(C2037="",NA(),MATCH($B2037&amp;$C2037,'Smelter Look-up'!$J:$J,0))</f>
        <v>#N/A</v>
      </c>
      <c r="X2037" s="191">
        <f ca="1" t="shared" si="157"/>
        <v>0</v>
      </c>
      <c r="AB2037" s="235" t="str">
        <f ca="1" t="shared" si="159"/>
        <v/>
      </c>
      <c r="AC2037" s="191" t="str">
        <f ca="1" t="shared" si="160"/>
        <v/>
      </c>
      <c r="AD2037" s="191" t="str">
        <f ca="1" t="shared" si="161"/>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8"/>
        <v/>
      </c>
      <c r="T2038" s="232" t="str">
        <f ca="1">IF(B2038="","",IF(ISERROR(MATCH($J2038,SorP!$B$1:$B$6261,0)),"",INDIRECT("'SorP'!$A$"&amp;MATCH($S2038&amp;$J2038,SorP!C:C,0))))</f>
        <v/>
      </c>
      <c r="U2038" s="233"/>
      <c r="V2038" s="234" t="e">
        <f ca="1">IF(C2038="",NA(),MATCH($B2038&amp;$C2038,'Smelter Look-up'!$J:$J,0))</f>
        <v>#N/A</v>
      </c>
      <c r="X2038" s="191">
        <f ca="1" t="shared" si="157"/>
        <v>0</v>
      </c>
      <c r="AB2038" s="235" t="str">
        <f ca="1" t="shared" si="159"/>
        <v/>
      </c>
      <c r="AC2038" s="191" t="str">
        <f ca="1" t="shared" si="160"/>
        <v/>
      </c>
      <c r="AD2038" s="191" t="str">
        <f ca="1" t="shared" si="161"/>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8"/>
        <v/>
      </c>
      <c r="T2039" s="232" t="str">
        <f ca="1">IF(B2039="","",IF(ISERROR(MATCH($J2039,SorP!$B$1:$B$6261,0)),"",INDIRECT("'SorP'!$A$"&amp;MATCH($S2039&amp;$J2039,SorP!C:C,0))))</f>
        <v/>
      </c>
      <c r="U2039" s="233"/>
      <c r="V2039" s="234" t="e">
        <f ca="1">IF(C2039="",NA(),MATCH($B2039&amp;$C2039,'Smelter Look-up'!$J:$J,0))</f>
        <v>#N/A</v>
      </c>
      <c r="X2039" s="191">
        <f ca="1" t="shared" si="157"/>
        <v>0</v>
      </c>
      <c r="AB2039" s="235" t="str">
        <f ca="1" t="shared" si="159"/>
        <v/>
      </c>
      <c r="AC2039" s="191" t="str">
        <f ca="1" t="shared" si="160"/>
        <v/>
      </c>
      <c r="AD2039" s="191" t="str">
        <f ca="1" t="shared" si="161"/>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8"/>
        <v/>
      </c>
      <c r="T2040" s="232" t="str">
        <f ca="1">IF(B2040="","",IF(ISERROR(MATCH($J2040,SorP!$B$1:$B$6261,0)),"",INDIRECT("'SorP'!$A$"&amp;MATCH($S2040&amp;$J2040,SorP!C:C,0))))</f>
        <v/>
      </c>
      <c r="U2040" s="233"/>
      <c r="V2040" s="234" t="e">
        <f ca="1">IF(C2040="",NA(),MATCH($B2040&amp;$C2040,'Smelter Look-up'!$J:$J,0))</f>
        <v>#N/A</v>
      </c>
      <c r="X2040" s="191">
        <f ca="1" t="shared" si="157"/>
        <v>0</v>
      </c>
      <c r="AB2040" s="235" t="str">
        <f ca="1" t="shared" si="159"/>
        <v/>
      </c>
      <c r="AC2040" s="191" t="str">
        <f ca="1" t="shared" si="160"/>
        <v/>
      </c>
      <c r="AD2040" s="191" t="str">
        <f ca="1" t="shared" si="161"/>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8"/>
        <v/>
      </c>
      <c r="T2041" s="232" t="str">
        <f ca="1">IF(B2041="","",IF(ISERROR(MATCH($J2041,SorP!$B$1:$B$6261,0)),"",INDIRECT("'SorP'!$A$"&amp;MATCH($S2041&amp;$J2041,SorP!C:C,0))))</f>
        <v/>
      </c>
      <c r="U2041" s="233"/>
      <c r="V2041" s="234" t="e">
        <f ca="1">IF(C2041="",NA(),MATCH($B2041&amp;$C2041,'Smelter Look-up'!$J:$J,0))</f>
        <v>#N/A</v>
      </c>
      <c r="X2041" s="191">
        <f ca="1" t="shared" si="157"/>
        <v>0</v>
      </c>
      <c r="AB2041" s="235" t="str">
        <f ca="1" t="shared" si="159"/>
        <v/>
      </c>
      <c r="AC2041" s="191" t="str">
        <f ca="1" t="shared" si="160"/>
        <v/>
      </c>
      <c r="AD2041" s="191" t="str">
        <f ca="1" t="shared" si="161"/>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8"/>
        <v/>
      </c>
      <c r="T2042" s="232" t="str">
        <f ca="1">IF(B2042="","",IF(ISERROR(MATCH($J2042,SorP!$B$1:$B$6261,0)),"",INDIRECT("'SorP'!$A$"&amp;MATCH($S2042&amp;$J2042,SorP!C:C,0))))</f>
        <v/>
      </c>
      <c r="U2042" s="233"/>
      <c r="V2042" s="234" t="e">
        <f ca="1">IF(C2042="",NA(),MATCH($B2042&amp;$C2042,'Smelter Look-up'!$J:$J,0))</f>
        <v>#N/A</v>
      </c>
      <c r="X2042" s="191">
        <f ca="1" t="shared" si="157"/>
        <v>0</v>
      </c>
      <c r="AB2042" s="235" t="str">
        <f ca="1" t="shared" si="159"/>
        <v/>
      </c>
      <c r="AC2042" s="191" t="str">
        <f ca="1" t="shared" si="160"/>
        <v/>
      </c>
      <c r="AD2042" s="191" t="str">
        <f ca="1" t="shared" si="161"/>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8"/>
        <v/>
      </c>
      <c r="T2043" s="232" t="str">
        <f ca="1">IF(B2043="","",IF(ISERROR(MATCH($J2043,SorP!$B$1:$B$6261,0)),"",INDIRECT("'SorP'!$A$"&amp;MATCH($S2043&amp;$J2043,SorP!C:C,0))))</f>
        <v/>
      </c>
      <c r="U2043" s="233"/>
      <c r="V2043" s="234" t="e">
        <f ca="1">IF(C2043="",NA(),MATCH($B2043&amp;$C2043,'Smelter Look-up'!$J:$J,0))</f>
        <v>#N/A</v>
      </c>
      <c r="X2043" s="191">
        <f ca="1" t="shared" si="157"/>
        <v>0</v>
      </c>
      <c r="AB2043" s="235" t="str">
        <f ca="1" t="shared" si="159"/>
        <v/>
      </c>
      <c r="AC2043" s="191" t="str">
        <f ca="1" t="shared" si="160"/>
        <v/>
      </c>
      <c r="AD2043" s="191" t="str">
        <f ca="1" t="shared" si="161"/>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si="158"/>
        <v/>
      </c>
      <c r="T2044" s="232" t="str">
        <f ca="1">IF(B2044="","",IF(ISERROR(MATCH($J2044,SorP!$B$1:$B$6261,0)),"",INDIRECT("'SorP'!$A$"&amp;MATCH($S2044&amp;$J2044,SorP!C:C,0))))</f>
        <v/>
      </c>
      <c r="U2044" s="233"/>
      <c r="V2044" s="234" t="e">
        <f ca="1">IF(C2044="",NA(),MATCH($B2044&amp;$C2044,'Smelter Look-up'!$J:$J,0))</f>
        <v>#N/A</v>
      </c>
      <c r="X2044" s="191">
        <f ca="1" t="shared" si="157"/>
        <v>0</v>
      </c>
      <c r="AB2044" s="235" t="str">
        <f ca="1" t="shared" si="159"/>
        <v/>
      </c>
      <c r="AC2044" s="191" t="str">
        <f ca="1" t="shared" si="160"/>
        <v/>
      </c>
      <c r="AD2044" s="191" t="str">
        <f ca="1" t="shared" si="161"/>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58"/>
        <v/>
      </c>
      <c r="T2045" s="232" t="str">
        <f ca="1">IF(B2045="","",IF(ISERROR(MATCH($J2045,SorP!$B$1:$B$6261,0)),"",INDIRECT("'SorP'!$A$"&amp;MATCH($S2045&amp;$J2045,SorP!C:C,0))))</f>
        <v/>
      </c>
      <c r="U2045" s="233"/>
      <c r="V2045" s="234" t="e">
        <f ca="1">IF(C2045="",NA(),MATCH($B2045&amp;$C2045,'Smelter Look-up'!$J:$J,0))</f>
        <v>#N/A</v>
      </c>
      <c r="X2045" s="191">
        <f ca="1" t="shared" ref="X2045:X2108" si="162">IF(AND(C2045="Smelter not listed",OR(LEN(D2045)=0,LEN(E2045)=0)),1,0)</f>
        <v>0</v>
      </c>
      <c r="AB2045" s="235" t="str">
        <f ca="1" t="shared" si="159"/>
        <v/>
      </c>
      <c r="AC2045" s="191" t="str">
        <f ca="1" t="shared" si="160"/>
        <v/>
      </c>
      <c r="AD2045" s="191" t="str">
        <f ca="1" t="shared" si="161"/>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ref="S2046:S2109" si="163">IF(B2046="","",IF(ISERROR(MATCH($E2046,CL,0)),"Unknown",INDIRECT("'C'!$A$"&amp;MATCH($E2046,CL,0)+1)))</f>
        <v/>
      </c>
      <c r="T2046" s="232" t="str">
        <f ca="1">IF(B2046="","",IF(ISERROR(MATCH($J2046,SorP!$B$1:$B$6261,0)),"",INDIRECT("'SorP'!$A$"&amp;MATCH($S2046&amp;$J2046,SorP!C:C,0))))</f>
        <v/>
      </c>
      <c r="U2046" s="233"/>
      <c r="V2046" s="234" t="e">
        <f ca="1">IF(C2046="",NA(),MATCH($B2046&amp;$C2046,'Smelter Look-up'!$J:$J,0))</f>
        <v>#N/A</v>
      </c>
      <c r="X2046" s="191">
        <f ca="1" t="shared" si="162"/>
        <v>0</v>
      </c>
      <c r="AB2046" s="235" t="str">
        <f ca="1" t="shared" si="159"/>
        <v/>
      </c>
      <c r="AC2046" s="191" t="str">
        <f ca="1" t="shared" si="160"/>
        <v/>
      </c>
      <c r="AD2046" s="191" t="str">
        <f ca="1" t="shared" si="161"/>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3"/>
        <v/>
      </c>
      <c r="T2047" s="232" t="str">
        <f ca="1">IF(B2047="","",IF(ISERROR(MATCH($J2047,SorP!$B$1:$B$6261,0)),"",INDIRECT("'SorP'!$A$"&amp;MATCH($S2047&amp;$J2047,SorP!C:C,0))))</f>
        <v/>
      </c>
      <c r="U2047" s="233"/>
      <c r="V2047" s="234" t="e">
        <f ca="1">IF(C2047="",NA(),MATCH($B2047&amp;$C2047,'Smelter Look-up'!$J:$J,0))</f>
        <v>#N/A</v>
      </c>
      <c r="X2047" s="191">
        <f ca="1" t="shared" si="162"/>
        <v>0</v>
      </c>
      <c r="AB2047" s="235" t="str">
        <f ca="1" t="shared" si="159"/>
        <v/>
      </c>
      <c r="AC2047" s="191" t="str">
        <f ca="1" t="shared" si="160"/>
        <v/>
      </c>
      <c r="AD2047" s="191" t="str">
        <f ca="1" t="shared" si="161"/>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3"/>
        <v/>
      </c>
      <c r="T2048" s="232" t="str">
        <f ca="1">IF(B2048="","",IF(ISERROR(MATCH($J2048,SorP!$B$1:$B$6261,0)),"",INDIRECT("'SorP'!$A$"&amp;MATCH($S2048&amp;$J2048,SorP!C:C,0))))</f>
        <v/>
      </c>
      <c r="U2048" s="233"/>
      <c r="V2048" s="234" t="e">
        <f ca="1">IF(C2048="",NA(),MATCH($B2048&amp;$C2048,'Smelter Look-up'!$J:$J,0))</f>
        <v>#N/A</v>
      </c>
      <c r="X2048" s="191">
        <f ca="1" t="shared" si="162"/>
        <v>0</v>
      </c>
      <c r="AB2048" s="235" t="str">
        <f ca="1" t="shared" si="159"/>
        <v/>
      </c>
      <c r="AC2048" s="191" t="str">
        <f ca="1" t="shared" si="160"/>
        <v/>
      </c>
      <c r="AD2048" s="191" t="str">
        <f ca="1" t="shared" si="161"/>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3"/>
        <v/>
      </c>
      <c r="T2049" s="232" t="str">
        <f ca="1">IF(B2049="","",IF(ISERROR(MATCH($J2049,SorP!$B$1:$B$6261,0)),"",INDIRECT("'SorP'!$A$"&amp;MATCH($S2049&amp;$J2049,SorP!C:C,0))))</f>
        <v/>
      </c>
      <c r="U2049" s="233"/>
      <c r="V2049" s="234" t="e">
        <f ca="1">IF(C2049="",NA(),MATCH($B2049&amp;$C2049,'Smelter Look-up'!$J:$J,0))</f>
        <v>#N/A</v>
      </c>
      <c r="X2049" s="191">
        <f ca="1" t="shared" si="162"/>
        <v>0</v>
      </c>
      <c r="AB2049" s="235" t="str">
        <f ca="1" t="shared" si="159"/>
        <v/>
      </c>
      <c r="AC2049" s="191" t="str">
        <f ca="1" t="shared" si="160"/>
        <v/>
      </c>
      <c r="AD2049" s="191" t="str">
        <f ca="1" t="shared" si="161"/>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3"/>
        <v/>
      </c>
      <c r="T2050" s="232" t="str">
        <f ca="1">IF(B2050="","",IF(ISERROR(MATCH($J2050,SorP!$B$1:$B$6261,0)),"",INDIRECT("'SorP'!$A$"&amp;MATCH($S2050&amp;$J2050,SorP!C:C,0))))</f>
        <v/>
      </c>
      <c r="U2050" s="233"/>
      <c r="V2050" s="234" t="e">
        <f ca="1">IF(C2050="",NA(),MATCH($B2050&amp;$C2050,'Smelter Look-up'!$J:$J,0))</f>
        <v>#N/A</v>
      </c>
      <c r="X2050" s="191">
        <f ca="1" t="shared" si="162"/>
        <v>0</v>
      </c>
      <c r="AB2050" s="235" t="str">
        <f ca="1" t="shared" si="159"/>
        <v/>
      </c>
      <c r="AC2050" s="191" t="str">
        <f ca="1" t="shared" si="160"/>
        <v/>
      </c>
      <c r="AD2050" s="191" t="str">
        <f ca="1" t="shared" si="161"/>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3"/>
        <v/>
      </c>
      <c r="T2051" s="232" t="str">
        <f ca="1">IF(B2051="","",IF(ISERROR(MATCH($J2051,SorP!$B$1:$B$6261,0)),"",INDIRECT("'SorP'!$A$"&amp;MATCH($S2051&amp;$J2051,SorP!C:C,0))))</f>
        <v/>
      </c>
      <c r="U2051" s="233"/>
      <c r="V2051" s="234" t="e">
        <f ca="1">IF(C2051="",NA(),MATCH($B2051&amp;$C2051,'Smelter Look-up'!$J:$J,0))</f>
        <v>#N/A</v>
      </c>
      <c r="X2051" s="191">
        <f ca="1" t="shared" si="162"/>
        <v>0</v>
      </c>
      <c r="AB2051" s="235" t="str">
        <f ca="1" t="shared" si="159"/>
        <v/>
      </c>
      <c r="AC2051" s="191" t="str">
        <f ca="1" t="shared" si="160"/>
        <v/>
      </c>
      <c r="AD2051" s="191" t="str">
        <f ca="1" t="shared" si="161"/>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3"/>
        <v/>
      </c>
      <c r="T2052" s="232" t="str">
        <f ca="1">IF(B2052="","",IF(ISERROR(MATCH($J2052,SorP!$B$1:$B$6261,0)),"",INDIRECT("'SorP'!$A$"&amp;MATCH($S2052&amp;$J2052,SorP!C:C,0))))</f>
        <v/>
      </c>
      <c r="U2052" s="233"/>
      <c r="V2052" s="234" t="e">
        <f ca="1">IF(C2052="",NA(),MATCH($B2052&amp;$C2052,'Smelter Look-up'!$J:$J,0))</f>
        <v>#N/A</v>
      </c>
      <c r="X2052" s="191">
        <f ca="1" t="shared" si="162"/>
        <v>0</v>
      </c>
      <c r="AB2052" s="235" t="str">
        <f ca="1" t="shared" ref="AB2052:AB2115" si="164">IF(C2052="","",B2052)</f>
        <v/>
      </c>
      <c r="AC2052" s="191" t="str">
        <f ca="1" t="shared" ref="AC2052:AC2115" si="165">B2052</f>
        <v/>
      </c>
      <c r="AD2052" s="191" t="str">
        <f ca="1" t="shared" ref="AD2052:AD2115" si="166">IF(C2052="Smelter not listed",D2052,C2052)</f>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3"/>
        <v/>
      </c>
      <c r="T2053" s="232" t="str">
        <f ca="1">IF(B2053="","",IF(ISERROR(MATCH($J2053,SorP!$B$1:$B$6261,0)),"",INDIRECT("'SorP'!$A$"&amp;MATCH($S2053&amp;$J2053,SorP!C:C,0))))</f>
        <v/>
      </c>
      <c r="U2053" s="233"/>
      <c r="V2053" s="234" t="e">
        <f ca="1">IF(C2053="",NA(),MATCH($B2053&amp;$C2053,'Smelter Look-up'!$J:$J,0))</f>
        <v>#N/A</v>
      </c>
      <c r="X2053" s="191">
        <f ca="1" t="shared" si="162"/>
        <v>0</v>
      </c>
      <c r="AB2053" s="235" t="str">
        <f ca="1" t="shared" si="164"/>
        <v/>
      </c>
      <c r="AC2053" s="191" t="str">
        <f ca="1" t="shared" si="165"/>
        <v/>
      </c>
      <c r="AD2053" s="191" t="str">
        <f ca="1" t="shared" si="166"/>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3"/>
        <v/>
      </c>
      <c r="T2054" s="232" t="str">
        <f ca="1">IF(B2054="","",IF(ISERROR(MATCH($J2054,SorP!$B$1:$B$6261,0)),"",INDIRECT("'SorP'!$A$"&amp;MATCH($S2054&amp;$J2054,SorP!C:C,0))))</f>
        <v/>
      </c>
      <c r="U2054" s="233"/>
      <c r="V2054" s="234" t="e">
        <f ca="1">IF(C2054="",NA(),MATCH($B2054&amp;$C2054,'Smelter Look-up'!$J:$J,0))</f>
        <v>#N/A</v>
      </c>
      <c r="X2054" s="191">
        <f ca="1" t="shared" si="162"/>
        <v>0</v>
      </c>
      <c r="AB2054" s="235" t="str">
        <f ca="1" t="shared" si="164"/>
        <v/>
      </c>
      <c r="AC2054" s="191" t="str">
        <f ca="1" t="shared" si="165"/>
        <v/>
      </c>
      <c r="AD2054" s="191" t="str">
        <f ca="1" t="shared" si="166"/>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3"/>
        <v/>
      </c>
      <c r="T2055" s="232" t="str">
        <f ca="1">IF(B2055="","",IF(ISERROR(MATCH($J2055,SorP!$B$1:$B$6261,0)),"",INDIRECT("'SorP'!$A$"&amp;MATCH($S2055&amp;$J2055,SorP!C:C,0))))</f>
        <v/>
      </c>
      <c r="U2055" s="233"/>
      <c r="V2055" s="234" t="e">
        <f ca="1">IF(C2055="",NA(),MATCH($B2055&amp;$C2055,'Smelter Look-up'!$J:$J,0))</f>
        <v>#N/A</v>
      </c>
      <c r="X2055" s="191">
        <f ca="1" t="shared" si="162"/>
        <v>0</v>
      </c>
      <c r="AB2055" s="235" t="str">
        <f ca="1" t="shared" si="164"/>
        <v/>
      </c>
      <c r="AC2055" s="191" t="str">
        <f ca="1" t="shared" si="165"/>
        <v/>
      </c>
      <c r="AD2055" s="191" t="str">
        <f ca="1" t="shared" si="166"/>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3"/>
        <v/>
      </c>
      <c r="T2056" s="232" t="str">
        <f ca="1">IF(B2056="","",IF(ISERROR(MATCH($J2056,SorP!$B$1:$B$6261,0)),"",INDIRECT("'SorP'!$A$"&amp;MATCH($S2056&amp;$J2056,SorP!C:C,0))))</f>
        <v/>
      </c>
      <c r="U2056" s="233"/>
      <c r="V2056" s="234" t="e">
        <f ca="1">IF(C2056="",NA(),MATCH($B2056&amp;$C2056,'Smelter Look-up'!$J:$J,0))</f>
        <v>#N/A</v>
      </c>
      <c r="X2056" s="191">
        <f ca="1" t="shared" si="162"/>
        <v>0</v>
      </c>
      <c r="AB2056" s="235" t="str">
        <f ca="1" t="shared" si="164"/>
        <v/>
      </c>
      <c r="AC2056" s="191" t="str">
        <f ca="1" t="shared" si="165"/>
        <v/>
      </c>
      <c r="AD2056" s="191" t="str">
        <f ca="1" t="shared" si="166"/>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3"/>
        <v/>
      </c>
      <c r="T2057" s="232" t="str">
        <f ca="1">IF(B2057="","",IF(ISERROR(MATCH($J2057,SorP!$B$1:$B$6261,0)),"",INDIRECT("'SorP'!$A$"&amp;MATCH($S2057&amp;$J2057,SorP!C:C,0))))</f>
        <v/>
      </c>
      <c r="U2057" s="233"/>
      <c r="V2057" s="234" t="e">
        <f ca="1">IF(C2057="",NA(),MATCH($B2057&amp;$C2057,'Smelter Look-up'!$J:$J,0))</f>
        <v>#N/A</v>
      </c>
      <c r="X2057" s="191">
        <f ca="1" t="shared" si="162"/>
        <v>0</v>
      </c>
      <c r="AB2057" s="235" t="str">
        <f ca="1" t="shared" si="164"/>
        <v/>
      </c>
      <c r="AC2057" s="191" t="str">
        <f ca="1" t="shared" si="165"/>
        <v/>
      </c>
      <c r="AD2057" s="191" t="str">
        <f ca="1" t="shared" si="166"/>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3"/>
        <v/>
      </c>
      <c r="T2058" s="232" t="str">
        <f ca="1">IF(B2058="","",IF(ISERROR(MATCH($J2058,SorP!$B$1:$B$6261,0)),"",INDIRECT("'SorP'!$A$"&amp;MATCH($S2058&amp;$J2058,SorP!C:C,0))))</f>
        <v/>
      </c>
      <c r="U2058" s="233"/>
      <c r="V2058" s="234" t="e">
        <f ca="1">IF(C2058="",NA(),MATCH($B2058&amp;$C2058,'Smelter Look-up'!$J:$J,0))</f>
        <v>#N/A</v>
      </c>
      <c r="X2058" s="191">
        <f ca="1" t="shared" si="162"/>
        <v>0</v>
      </c>
      <c r="AB2058" s="235" t="str">
        <f ca="1" t="shared" si="164"/>
        <v/>
      </c>
      <c r="AC2058" s="191" t="str">
        <f ca="1" t="shared" si="165"/>
        <v/>
      </c>
      <c r="AD2058" s="191" t="str">
        <f ca="1" t="shared" si="166"/>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3"/>
        <v/>
      </c>
      <c r="T2059" s="232" t="str">
        <f ca="1">IF(B2059="","",IF(ISERROR(MATCH($J2059,SorP!$B$1:$B$6261,0)),"",INDIRECT("'SorP'!$A$"&amp;MATCH($S2059&amp;$J2059,SorP!C:C,0))))</f>
        <v/>
      </c>
      <c r="U2059" s="233"/>
      <c r="V2059" s="234" t="e">
        <f ca="1">IF(C2059="",NA(),MATCH($B2059&amp;$C2059,'Smelter Look-up'!$J:$J,0))</f>
        <v>#N/A</v>
      </c>
      <c r="X2059" s="191">
        <f ca="1" t="shared" si="162"/>
        <v>0</v>
      </c>
      <c r="AB2059" s="235" t="str">
        <f ca="1" t="shared" si="164"/>
        <v/>
      </c>
      <c r="AC2059" s="191" t="str">
        <f ca="1" t="shared" si="165"/>
        <v/>
      </c>
      <c r="AD2059" s="191" t="str">
        <f ca="1" t="shared" si="166"/>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3"/>
        <v/>
      </c>
      <c r="T2060" s="232" t="str">
        <f ca="1">IF(B2060="","",IF(ISERROR(MATCH($J2060,SorP!$B$1:$B$6261,0)),"",INDIRECT("'SorP'!$A$"&amp;MATCH($S2060&amp;$J2060,SorP!C:C,0))))</f>
        <v/>
      </c>
      <c r="U2060" s="233"/>
      <c r="V2060" s="234" t="e">
        <f ca="1">IF(C2060="",NA(),MATCH($B2060&amp;$C2060,'Smelter Look-up'!$J:$J,0))</f>
        <v>#N/A</v>
      </c>
      <c r="X2060" s="191">
        <f ca="1" t="shared" si="162"/>
        <v>0</v>
      </c>
      <c r="AB2060" s="235" t="str">
        <f ca="1" t="shared" si="164"/>
        <v/>
      </c>
      <c r="AC2060" s="191" t="str">
        <f ca="1" t="shared" si="165"/>
        <v/>
      </c>
      <c r="AD2060" s="191" t="str">
        <f ca="1" t="shared" si="166"/>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3"/>
        <v/>
      </c>
      <c r="T2061" s="232" t="str">
        <f ca="1">IF(B2061="","",IF(ISERROR(MATCH($J2061,SorP!$B$1:$B$6261,0)),"",INDIRECT("'SorP'!$A$"&amp;MATCH($S2061&amp;$J2061,SorP!C:C,0))))</f>
        <v/>
      </c>
      <c r="U2061" s="233"/>
      <c r="V2061" s="234" t="e">
        <f ca="1">IF(C2061="",NA(),MATCH($B2061&amp;$C2061,'Smelter Look-up'!$J:$J,0))</f>
        <v>#N/A</v>
      </c>
      <c r="X2061" s="191">
        <f ca="1" t="shared" si="162"/>
        <v>0</v>
      </c>
      <c r="AB2061" s="235" t="str">
        <f ca="1" t="shared" si="164"/>
        <v/>
      </c>
      <c r="AC2061" s="191" t="str">
        <f ca="1" t="shared" si="165"/>
        <v/>
      </c>
      <c r="AD2061" s="191" t="str">
        <f ca="1" t="shared" si="166"/>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3"/>
        <v/>
      </c>
      <c r="T2062" s="232" t="str">
        <f ca="1">IF(B2062="","",IF(ISERROR(MATCH($J2062,SorP!$B$1:$B$6261,0)),"",INDIRECT("'SorP'!$A$"&amp;MATCH($S2062&amp;$J2062,SorP!C:C,0))))</f>
        <v/>
      </c>
      <c r="U2062" s="233"/>
      <c r="V2062" s="234" t="e">
        <f ca="1">IF(C2062="",NA(),MATCH($B2062&amp;$C2062,'Smelter Look-up'!$J:$J,0))</f>
        <v>#N/A</v>
      </c>
      <c r="X2062" s="191">
        <f ca="1" t="shared" si="162"/>
        <v>0</v>
      </c>
      <c r="AB2062" s="235" t="str">
        <f ca="1" t="shared" si="164"/>
        <v/>
      </c>
      <c r="AC2062" s="191" t="str">
        <f ca="1" t="shared" si="165"/>
        <v/>
      </c>
      <c r="AD2062" s="191" t="str">
        <f ca="1" t="shared" si="166"/>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3"/>
        <v/>
      </c>
      <c r="T2063" s="232" t="str">
        <f ca="1">IF(B2063="","",IF(ISERROR(MATCH($J2063,SorP!$B$1:$B$6261,0)),"",INDIRECT("'SorP'!$A$"&amp;MATCH($S2063&amp;$J2063,SorP!C:C,0))))</f>
        <v/>
      </c>
      <c r="U2063" s="233"/>
      <c r="V2063" s="234" t="e">
        <f ca="1">IF(C2063="",NA(),MATCH($B2063&amp;$C2063,'Smelter Look-up'!$J:$J,0))</f>
        <v>#N/A</v>
      </c>
      <c r="X2063" s="191">
        <f ca="1" t="shared" si="162"/>
        <v>0</v>
      </c>
      <c r="AB2063" s="235" t="str">
        <f ca="1" t="shared" si="164"/>
        <v/>
      </c>
      <c r="AC2063" s="191" t="str">
        <f ca="1" t="shared" si="165"/>
        <v/>
      </c>
      <c r="AD2063" s="191" t="str">
        <f ca="1" t="shared" si="166"/>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3"/>
        <v/>
      </c>
      <c r="T2064" s="232" t="str">
        <f ca="1">IF(B2064="","",IF(ISERROR(MATCH($J2064,SorP!$B$1:$B$6261,0)),"",INDIRECT("'SorP'!$A$"&amp;MATCH($S2064&amp;$J2064,SorP!C:C,0))))</f>
        <v/>
      </c>
      <c r="U2064" s="233"/>
      <c r="V2064" s="234" t="e">
        <f ca="1">IF(C2064="",NA(),MATCH($B2064&amp;$C2064,'Smelter Look-up'!$J:$J,0))</f>
        <v>#N/A</v>
      </c>
      <c r="X2064" s="191">
        <f ca="1" t="shared" si="162"/>
        <v>0</v>
      </c>
      <c r="AB2064" s="235" t="str">
        <f ca="1" t="shared" si="164"/>
        <v/>
      </c>
      <c r="AC2064" s="191" t="str">
        <f ca="1" t="shared" si="165"/>
        <v/>
      </c>
      <c r="AD2064" s="191" t="str">
        <f ca="1" t="shared" si="166"/>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3"/>
        <v/>
      </c>
      <c r="T2065" s="232" t="str">
        <f ca="1">IF(B2065="","",IF(ISERROR(MATCH($J2065,SorP!$B$1:$B$6261,0)),"",INDIRECT("'SorP'!$A$"&amp;MATCH($S2065&amp;$J2065,SorP!C:C,0))))</f>
        <v/>
      </c>
      <c r="U2065" s="233"/>
      <c r="V2065" s="234" t="e">
        <f ca="1">IF(C2065="",NA(),MATCH($B2065&amp;$C2065,'Smelter Look-up'!$J:$J,0))</f>
        <v>#N/A</v>
      </c>
      <c r="X2065" s="191">
        <f ca="1" t="shared" si="162"/>
        <v>0</v>
      </c>
      <c r="AB2065" s="235" t="str">
        <f ca="1" t="shared" si="164"/>
        <v/>
      </c>
      <c r="AC2065" s="191" t="str">
        <f ca="1" t="shared" si="165"/>
        <v/>
      </c>
      <c r="AD2065" s="191" t="str">
        <f ca="1" t="shared" si="166"/>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3"/>
        <v/>
      </c>
      <c r="T2066" s="232" t="str">
        <f ca="1">IF(B2066="","",IF(ISERROR(MATCH($J2066,SorP!$B$1:$B$6261,0)),"",INDIRECT("'SorP'!$A$"&amp;MATCH($S2066&amp;$J2066,SorP!C:C,0))))</f>
        <v/>
      </c>
      <c r="U2066" s="233"/>
      <c r="V2066" s="234" t="e">
        <f ca="1">IF(C2066="",NA(),MATCH($B2066&amp;$C2066,'Smelter Look-up'!$J:$J,0))</f>
        <v>#N/A</v>
      </c>
      <c r="X2066" s="191">
        <f ca="1" t="shared" si="162"/>
        <v>0</v>
      </c>
      <c r="AB2066" s="235" t="str">
        <f ca="1" t="shared" si="164"/>
        <v/>
      </c>
      <c r="AC2066" s="191" t="str">
        <f ca="1" t="shared" si="165"/>
        <v/>
      </c>
      <c r="AD2066" s="191" t="str">
        <f ca="1" t="shared" si="166"/>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3"/>
        <v/>
      </c>
      <c r="T2067" s="232" t="str">
        <f ca="1">IF(B2067="","",IF(ISERROR(MATCH($J2067,SorP!$B$1:$B$6261,0)),"",INDIRECT("'SorP'!$A$"&amp;MATCH($S2067&amp;$J2067,SorP!C:C,0))))</f>
        <v/>
      </c>
      <c r="U2067" s="233"/>
      <c r="V2067" s="234" t="e">
        <f ca="1">IF(C2067="",NA(),MATCH($B2067&amp;$C2067,'Smelter Look-up'!$J:$J,0))</f>
        <v>#N/A</v>
      </c>
      <c r="X2067" s="191">
        <f ca="1" t="shared" si="162"/>
        <v>0</v>
      </c>
      <c r="AB2067" s="235" t="str">
        <f ca="1" t="shared" si="164"/>
        <v/>
      </c>
      <c r="AC2067" s="191" t="str">
        <f ca="1" t="shared" si="165"/>
        <v/>
      </c>
      <c r="AD2067" s="191" t="str">
        <f ca="1" t="shared" si="166"/>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3"/>
        <v/>
      </c>
      <c r="T2068" s="232" t="str">
        <f ca="1">IF(B2068="","",IF(ISERROR(MATCH($J2068,SorP!$B$1:$B$6261,0)),"",INDIRECT("'SorP'!$A$"&amp;MATCH($S2068&amp;$J2068,SorP!C:C,0))))</f>
        <v/>
      </c>
      <c r="U2068" s="233"/>
      <c r="V2068" s="234" t="e">
        <f ca="1">IF(C2068="",NA(),MATCH($B2068&amp;$C2068,'Smelter Look-up'!$J:$J,0))</f>
        <v>#N/A</v>
      </c>
      <c r="X2068" s="191">
        <f ca="1" t="shared" si="162"/>
        <v>0</v>
      </c>
      <c r="AB2068" s="235" t="str">
        <f ca="1" t="shared" si="164"/>
        <v/>
      </c>
      <c r="AC2068" s="191" t="str">
        <f ca="1" t="shared" si="165"/>
        <v/>
      </c>
      <c r="AD2068" s="191" t="str">
        <f ca="1" t="shared" si="166"/>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3"/>
        <v/>
      </c>
      <c r="T2069" s="232" t="str">
        <f ca="1">IF(B2069="","",IF(ISERROR(MATCH($J2069,SorP!$B$1:$B$6261,0)),"",INDIRECT("'SorP'!$A$"&amp;MATCH($S2069&amp;$J2069,SorP!C:C,0))))</f>
        <v/>
      </c>
      <c r="U2069" s="233"/>
      <c r="V2069" s="234" t="e">
        <f ca="1">IF(C2069="",NA(),MATCH($B2069&amp;$C2069,'Smelter Look-up'!$J:$J,0))</f>
        <v>#N/A</v>
      </c>
      <c r="X2069" s="191">
        <f ca="1" t="shared" si="162"/>
        <v>0</v>
      </c>
      <c r="AB2069" s="235" t="str">
        <f ca="1" t="shared" si="164"/>
        <v/>
      </c>
      <c r="AC2069" s="191" t="str">
        <f ca="1" t="shared" si="165"/>
        <v/>
      </c>
      <c r="AD2069" s="191" t="str">
        <f ca="1" t="shared" si="166"/>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3"/>
        <v/>
      </c>
      <c r="T2070" s="232" t="str">
        <f ca="1">IF(B2070="","",IF(ISERROR(MATCH($J2070,SorP!$B$1:$B$6261,0)),"",INDIRECT("'SorP'!$A$"&amp;MATCH($S2070&amp;$J2070,SorP!C:C,0))))</f>
        <v/>
      </c>
      <c r="U2070" s="233"/>
      <c r="V2070" s="234" t="e">
        <f ca="1">IF(C2070="",NA(),MATCH($B2070&amp;$C2070,'Smelter Look-up'!$J:$J,0))</f>
        <v>#N/A</v>
      </c>
      <c r="X2070" s="191">
        <f ca="1" t="shared" si="162"/>
        <v>0</v>
      </c>
      <c r="AB2070" s="235" t="str">
        <f ca="1" t="shared" si="164"/>
        <v/>
      </c>
      <c r="AC2070" s="191" t="str">
        <f ca="1" t="shared" si="165"/>
        <v/>
      </c>
      <c r="AD2070" s="191" t="str">
        <f ca="1" t="shared" si="166"/>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3"/>
        <v/>
      </c>
      <c r="T2071" s="232" t="str">
        <f ca="1">IF(B2071="","",IF(ISERROR(MATCH($J2071,SorP!$B$1:$B$6261,0)),"",INDIRECT("'SorP'!$A$"&amp;MATCH($S2071&amp;$J2071,SorP!C:C,0))))</f>
        <v/>
      </c>
      <c r="U2071" s="233"/>
      <c r="V2071" s="234" t="e">
        <f ca="1">IF(C2071="",NA(),MATCH($B2071&amp;$C2071,'Smelter Look-up'!$J:$J,0))</f>
        <v>#N/A</v>
      </c>
      <c r="X2071" s="191">
        <f ca="1" t="shared" si="162"/>
        <v>0</v>
      </c>
      <c r="AB2071" s="235" t="str">
        <f ca="1" t="shared" si="164"/>
        <v/>
      </c>
      <c r="AC2071" s="191" t="str">
        <f ca="1" t="shared" si="165"/>
        <v/>
      </c>
      <c r="AD2071" s="191" t="str">
        <f ca="1" t="shared" si="166"/>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3"/>
        <v/>
      </c>
      <c r="T2072" s="232" t="str">
        <f ca="1">IF(B2072="","",IF(ISERROR(MATCH($J2072,SorP!$B$1:$B$6261,0)),"",INDIRECT("'SorP'!$A$"&amp;MATCH($S2072&amp;$J2072,SorP!C:C,0))))</f>
        <v/>
      </c>
      <c r="U2072" s="233"/>
      <c r="V2072" s="234" t="e">
        <f ca="1">IF(C2072="",NA(),MATCH($B2072&amp;$C2072,'Smelter Look-up'!$J:$J,0))</f>
        <v>#N/A</v>
      </c>
      <c r="X2072" s="191">
        <f ca="1" t="shared" si="162"/>
        <v>0</v>
      </c>
      <c r="AB2072" s="235" t="str">
        <f ca="1" t="shared" si="164"/>
        <v/>
      </c>
      <c r="AC2072" s="191" t="str">
        <f ca="1" t="shared" si="165"/>
        <v/>
      </c>
      <c r="AD2072" s="191" t="str">
        <f ca="1" t="shared" si="166"/>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3"/>
        <v/>
      </c>
      <c r="T2073" s="232" t="str">
        <f ca="1">IF(B2073="","",IF(ISERROR(MATCH($J2073,SorP!$B$1:$B$6261,0)),"",INDIRECT("'SorP'!$A$"&amp;MATCH($S2073&amp;$J2073,SorP!C:C,0))))</f>
        <v/>
      </c>
      <c r="U2073" s="233"/>
      <c r="V2073" s="234" t="e">
        <f ca="1">IF(C2073="",NA(),MATCH($B2073&amp;$C2073,'Smelter Look-up'!$J:$J,0))</f>
        <v>#N/A</v>
      </c>
      <c r="X2073" s="191">
        <f ca="1" t="shared" si="162"/>
        <v>0</v>
      </c>
      <c r="AB2073" s="235" t="str">
        <f ca="1" t="shared" si="164"/>
        <v/>
      </c>
      <c r="AC2073" s="191" t="str">
        <f ca="1" t="shared" si="165"/>
        <v/>
      </c>
      <c r="AD2073" s="191" t="str">
        <f ca="1" t="shared" si="166"/>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3"/>
        <v/>
      </c>
      <c r="T2074" s="232" t="str">
        <f ca="1">IF(B2074="","",IF(ISERROR(MATCH($J2074,SorP!$B$1:$B$6261,0)),"",INDIRECT("'SorP'!$A$"&amp;MATCH($S2074&amp;$J2074,SorP!C:C,0))))</f>
        <v/>
      </c>
      <c r="U2074" s="233"/>
      <c r="V2074" s="234" t="e">
        <f ca="1">IF(C2074="",NA(),MATCH($B2074&amp;$C2074,'Smelter Look-up'!$J:$J,0))</f>
        <v>#N/A</v>
      </c>
      <c r="X2074" s="191">
        <f ca="1" t="shared" si="162"/>
        <v>0</v>
      </c>
      <c r="AB2074" s="235" t="str">
        <f ca="1" t="shared" si="164"/>
        <v/>
      </c>
      <c r="AC2074" s="191" t="str">
        <f ca="1" t="shared" si="165"/>
        <v/>
      </c>
      <c r="AD2074" s="191" t="str">
        <f ca="1" t="shared" si="166"/>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3"/>
        <v/>
      </c>
      <c r="T2075" s="232" t="str">
        <f ca="1">IF(B2075="","",IF(ISERROR(MATCH($J2075,SorP!$B$1:$B$6261,0)),"",INDIRECT("'SorP'!$A$"&amp;MATCH($S2075&amp;$J2075,SorP!C:C,0))))</f>
        <v/>
      </c>
      <c r="U2075" s="233"/>
      <c r="V2075" s="234" t="e">
        <f ca="1">IF(C2075="",NA(),MATCH($B2075&amp;$C2075,'Smelter Look-up'!$J:$J,0))</f>
        <v>#N/A</v>
      </c>
      <c r="X2075" s="191">
        <f ca="1" t="shared" si="162"/>
        <v>0</v>
      </c>
      <c r="AB2075" s="235" t="str">
        <f ca="1" t="shared" si="164"/>
        <v/>
      </c>
      <c r="AC2075" s="191" t="str">
        <f ca="1" t="shared" si="165"/>
        <v/>
      </c>
      <c r="AD2075" s="191" t="str">
        <f ca="1" t="shared" si="166"/>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3"/>
        <v/>
      </c>
      <c r="T2076" s="232" t="str">
        <f ca="1">IF(B2076="","",IF(ISERROR(MATCH($J2076,SorP!$B$1:$B$6261,0)),"",INDIRECT("'SorP'!$A$"&amp;MATCH($S2076&amp;$J2076,SorP!C:C,0))))</f>
        <v/>
      </c>
      <c r="U2076" s="233"/>
      <c r="V2076" s="234" t="e">
        <f ca="1">IF(C2076="",NA(),MATCH($B2076&amp;$C2076,'Smelter Look-up'!$J:$J,0))</f>
        <v>#N/A</v>
      </c>
      <c r="X2076" s="191">
        <f ca="1" t="shared" si="162"/>
        <v>0</v>
      </c>
      <c r="AB2076" s="235" t="str">
        <f ca="1" t="shared" si="164"/>
        <v/>
      </c>
      <c r="AC2076" s="191" t="str">
        <f ca="1" t="shared" si="165"/>
        <v/>
      </c>
      <c r="AD2076" s="191" t="str">
        <f ca="1" t="shared" si="166"/>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3"/>
        <v/>
      </c>
      <c r="T2077" s="232" t="str">
        <f ca="1">IF(B2077="","",IF(ISERROR(MATCH($J2077,SorP!$B$1:$B$6261,0)),"",INDIRECT("'SorP'!$A$"&amp;MATCH($S2077&amp;$J2077,SorP!C:C,0))))</f>
        <v/>
      </c>
      <c r="U2077" s="233"/>
      <c r="V2077" s="234" t="e">
        <f ca="1">IF(C2077="",NA(),MATCH($B2077&amp;$C2077,'Smelter Look-up'!$J:$J,0))</f>
        <v>#N/A</v>
      </c>
      <c r="X2077" s="191">
        <f ca="1" t="shared" si="162"/>
        <v>0</v>
      </c>
      <c r="AB2077" s="235" t="str">
        <f ca="1" t="shared" si="164"/>
        <v/>
      </c>
      <c r="AC2077" s="191" t="str">
        <f ca="1" t="shared" si="165"/>
        <v/>
      </c>
      <c r="AD2077" s="191" t="str">
        <f ca="1" t="shared" si="166"/>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3"/>
        <v/>
      </c>
      <c r="T2078" s="232" t="str">
        <f ca="1">IF(B2078="","",IF(ISERROR(MATCH($J2078,SorP!$B$1:$B$6261,0)),"",INDIRECT("'SorP'!$A$"&amp;MATCH($S2078&amp;$J2078,SorP!C:C,0))))</f>
        <v/>
      </c>
      <c r="U2078" s="233"/>
      <c r="V2078" s="234" t="e">
        <f ca="1">IF(C2078="",NA(),MATCH($B2078&amp;$C2078,'Smelter Look-up'!$J:$J,0))</f>
        <v>#N/A</v>
      </c>
      <c r="X2078" s="191">
        <f ca="1" t="shared" si="162"/>
        <v>0</v>
      </c>
      <c r="AB2078" s="235" t="str">
        <f ca="1" t="shared" si="164"/>
        <v/>
      </c>
      <c r="AC2078" s="191" t="str">
        <f ca="1" t="shared" si="165"/>
        <v/>
      </c>
      <c r="AD2078" s="191" t="str">
        <f ca="1" t="shared" si="166"/>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3"/>
        <v/>
      </c>
      <c r="T2079" s="232" t="str">
        <f ca="1">IF(B2079="","",IF(ISERROR(MATCH($J2079,SorP!$B$1:$B$6261,0)),"",INDIRECT("'SorP'!$A$"&amp;MATCH($S2079&amp;$J2079,SorP!C:C,0))))</f>
        <v/>
      </c>
      <c r="U2079" s="233"/>
      <c r="V2079" s="234" t="e">
        <f ca="1">IF(C2079="",NA(),MATCH($B2079&amp;$C2079,'Smelter Look-up'!$J:$J,0))</f>
        <v>#N/A</v>
      </c>
      <c r="X2079" s="191">
        <f ca="1" t="shared" si="162"/>
        <v>0</v>
      </c>
      <c r="AB2079" s="235" t="str">
        <f ca="1" t="shared" si="164"/>
        <v/>
      </c>
      <c r="AC2079" s="191" t="str">
        <f ca="1" t="shared" si="165"/>
        <v/>
      </c>
      <c r="AD2079" s="191" t="str">
        <f ca="1" t="shared" si="166"/>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3"/>
        <v/>
      </c>
      <c r="T2080" s="232" t="str">
        <f ca="1">IF(B2080="","",IF(ISERROR(MATCH($J2080,SorP!$B$1:$B$6261,0)),"",INDIRECT("'SorP'!$A$"&amp;MATCH($S2080&amp;$J2080,SorP!C:C,0))))</f>
        <v/>
      </c>
      <c r="U2080" s="233"/>
      <c r="V2080" s="234" t="e">
        <f ca="1">IF(C2080="",NA(),MATCH($B2080&amp;$C2080,'Smelter Look-up'!$J:$J,0))</f>
        <v>#N/A</v>
      </c>
      <c r="X2080" s="191">
        <f ca="1" t="shared" si="162"/>
        <v>0</v>
      </c>
      <c r="AB2080" s="235" t="str">
        <f ca="1" t="shared" si="164"/>
        <v/>
      </c>
      <c r="AC2080" s="191" t="str">
        <f ca="1" t="shared" si="165"/>
        <v/>
      </c>
      <c r="AD2080" s="191" t="str">
        <f ca="1" t="shared" si="166"/>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3"/>
        <v/>
      </c>
      <c r="T2081" s="232" t="str">
        <f ca="1">IF(B2081="","",IF(ISERROR(MATCH($J2081,SorP!$B$1:$B$6261,0)),"",INDIRECT("'SorP'!$A$"&amp;MATCH($S2081&amp;$J2081,SorP!C:C,0))))</f>
        <v/>
      </c>
      <c r="U2081" s="233"/>
      <c r="V2081" s="234" t="e">
        <f ca="1">IF(C2081="",NA(),MATCH($B2081&amp;$C2081,'Smelter Look-up'!$J:$J,0))</f>
        <v>#N/A</v>
      </c>
      <c r="X2081" s="191">
        <f ca="1" t="shared" si="162"/>
        <v>0</v>
      </c>
      <c r="AB2081" s="235" t="str">
        <f ca="1" t="shared" si="164"/>
        <v/>
      </c>
      <c r="AC2081" s="191" t="str">
        <f ca="1" t="shared" si="165"/>
        <v/>
      </c>
      <c r="AD2081" s="191" t="str">
        <f ca="1" t="shared" si="166"/>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3"/>
        <v/>
      </c>
      <c r="T2082" s="232" t="str">
        <f ca="1">IF(B2082="","",IF(ISERROR(MATCH($J2082,SorP!$B$1:$B$6261,0)),"",INDIRECT("'SorP'!$A$"&amp;MATCH($S2082&amp;$J2082,SorP!C:C,0))))</f>
        <v/>
      </c>
      <c r="U2082" s="233"/>
      <c r="V2082" s="234" t="e">
        <f ca="1">IF(C2082="",NA(),MATCH($B2082&amp;$C2082,'Smelter Look-up'!$J:$J,0))</f>
        <v>#N/A</v>
      </c>
      <c r="X2082" s="191">
        <f ca="1" t="shared" si="162"/>
        <v>0</v>
      </c>
      <c r="AB2082" s="235" t="str">
        <f ca="1" t="shared" si="164"/>
        <v/>
      </c>
      <c r="AC2082" s="191" t="str">
        <f ca="1" t="shared" si="165"/>
        <v/>
      </c>
      <c r="AD2082" s="191" t="str">
        <f ca="1" t="shared" si="166"/>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3"/>
        <v/>
      </c>
      <c r="T2083" s="232" t="str">
        <f ca="1">IF(B2083="","",IF(ISERROR(MATCH($J2083,SorP!$B$1:$B$6261,0)),"",INDIRECT("'SorP'!$A$"&amp;MATCH($S2083&amp;$J2083,SorP!C:C,0))))</f>
        <v/>
      </c>
      <c r="U2083" s="233"/>
      <c r="V2083" s="234" t="e">
        <f ca="1">IF(C2083="",NA(),MATCH($B2083&amp;$C2083,'Smelter Look-up'!$J:$J,0))</f>
        <v>#N/A</v>
      </c>
      <c r="X2083" s="191">
        <f ca="1" t="shared" si="162"/>
        <v>0</v>
      </c>
      <c r="AB2083" s="235" t="str">
        <f ca="1" t="shared" si="164"/>
        <v/>
      </c>
      <c r="AC2083" s="191" t="str">
        <f ca="1" t="shared" si="165"/>
        <v/>
      </c>
      <c r="AD2083" s="191" t="str">
        <f ca="1" t="shared" si="166"/>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3"/>
        <v/>
      </c>
      <c r="T2084" s="232" t="str">
        <f ca="1">IF(B2084="","",IF(ISERROR(MATCH($J2084,SorP!$B$1:$B$6261,0)),"",INDIRECT("'SorP'!$A$"&amp;MATCH($S2084&amp;$J2084,SorP!C:C,0))))</f>
        <v/>
      </c>
      <c r="U2084" s="233"/>
      <c r="V2084" s="234" t="e">
        <f ca="1">IF(C2084="",NA(),MATCH($B2084&amp;$C2084,'Smelter Look-up'!$J:$J,0))</f>
        <v>#N/A</v>
      </c>
      <c r="X2084" s="191">
        <f ca="1" t="shared" si="162"/>
        <v>0</v>
      </c>
      <c r="AB2084" s="235" t="str">
        <f ca="1" t="shared" si="164"/>
        <v/>
      </c>
      <c r="AC2084" s="191" t="str">
        <f ca="1" t="shared" si="165"/>
        <v/>
      </c>
      <c r="AD2084" s="191" t="str">
        <f ca="1" t="shared" si="166"/>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3"/>
        <v/>
      </c>
      <c r="T2085" s="232" t="str">
        <f ca="1">IF(B2085="","",IF(ISERROR(MATCH($J2085,SorP!$B$1:$B$6261,0)),"",INDIRECT("'SorP'!$A$"&amp;MATCH($S2085&amp;$J2085,SorP!C:C,0))))</f>
        <v/>
      </c>
      <c r="U2085" s="233"/>
      <c r="V2085" s="234" t="e">
        <f ca="1">IF(C2085="",NA(),MATCH($B2085&amp;$C2085,'Smelter Look-up'!$J:$J,0))</f>
        <v>#N/A</v>
      </c>
      <c r="X2085" s="191">
        <f ca="1" t="shared" si="162"/>
        <v>0</v>
      </c>
      <c r="AB2085" s="235" t="str">
        <f ca="1" t="shared" si="164"/>
        <v/>
      </c>
      <c r="AC2085" s="191" t="str">
        <f ca="1" t="shared" si="165"/>
        <v/>
      </c>
      <c r="AD2085" s="191" t="str">
        <f ca="1" t="shared" si="166"/>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3"/>
        <v/>
      </c>
      <c r="T2086" s="232" t="str">
        <f ca="1">IF(B2086="","",IF(ISERROR(MATCH($J2086,SorP!$B$1:$B$6261,0)),"",INDIRECT("'SorP'!$A$"&amp;MATCH($S2086&amp;$J2086,SorP!C:C,0))))</f>
        <v/>
      </c>
      <c r="U2086" s="233"/>
      <c r="V2086" s="234" t="e">
        <f ca="1">IF(C2086="",NA(),MATCH($B2086&amp;$C2086,'Smelter Look-up'!$J:$J,0))</f>
        <v>#N/A</v>
      </c>
      <c r="X2086" s="191">
        <f ca="1" t="shared" si="162"/>
        <v>0</v>
      </c>
      <c r="AB2086" s="235" t="str">
        <f ca="1" t="shared" si="164"/>
        <v/>
      </c>
      <c r="AC2086" s="191" t="str">
        <f ca="1" t="shared" si="165"/>
        <v/>
      </c>
      <c r="AD2086" s="191" t="str">
        <f ca="1" t="shared" si="166"/>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3"/>
        <v/>
      </c>
      <c r="T2087" s="232" t="str">
        <f ca="1">IF(B2087="","",IF(ISERROR(MATCH($J2087,SorP!$B$1:$B$6261,0)),"",INDIRECT("'SorP'!$A$"&amp;MATCH($S2087&amp;$J2087,SorP!C:C,0))))</f>
        <v/>
      </c>
      <c r="U2087" s="233"/>
      <c r="V2087" s="234" t="e">
        <f ca="1">IF(C2087="",NA(),MATCH($B2087&amp;$C2087,'Smelter Look-up'!$J:$J,0))</f>
        <v>#N/A</v>
      </c>
      <c r="X2087" s="191">
        <f ca="1" t="shared" si="162"/>
        <v>0</v>
      </c>
      <c r="AB2087" s="235" t="str">
        <f ca="1" t="shared" si="164"/>
        <v/>
      </c>
      <c r="AC2087" s="191" t="str">
        <f ca="1" t="shared" si="165"/>
        <v/>
      </c>
      <c r="AD2087" s="191" t="str">
        <f ca="1" t="shared" si="166"/>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3"/>
        <v/>
      </c>
      <c r="T2088" s="232" t="str">
        <f ca="1">IF(B2088="","",IF(ISERROR(MATCH($J2088,SorP!$B$1:$B$6261,0)),"",INDIRECT("'SorP'!$A$"&amp;MATCH($S2088&amp;$J2088,SorP!C:C,0))))</f>
        <v/>
      </c>
      <c r="U2088" s="233"/>
      <c r="V2088" s="234" t="e">
        <f ca="1">IF(C2088="",NA(),MATCH($B2088&amp;$C2088,'Smelter Look-up'!$J:$J,0))</f>
        <v>#N/A</v>
      </c>
      <c r="X2088" s="191">
        <f ca="1" t="shared" si="162"/>
        <v>0</v>
      </c>
      <c r="AB2088" s="235" t="str">
        <f ca="1" t="shared" si="164"/>
        <v/>
      </c>
      <c r="AC2088" s="191" t="str">
        <f ca="1" t="shared" si="165"/>
        <v/>
      </c>
      <c r="AD2088" s="191" t="str">
        <f ca="1" t="shared" si="166"/>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3"/>
        <v/>
      </c>
      <c r="T2089" s="232" t="str">
        <f ca="1">IF(B2089="","",IF(ISERROR(MATCH($J2089,SorP!$B$1:$B$6261,0)),"",INDIRECT("'SorP'!$A$"&amp;MATCH($S2089&amp;$J2089,SorP!C:C,0))))</f>
        <v/>
      </c>
      <c r="U2089" s="233"/>
      <c r="V2089" s="234" t="e">
        <f ca="1">IF(C2089="",NA(),MATCH($B2089&amp;$C2089,'Smelter Look-up'!$J:$J,0))</f>
        <v>#N/A</v>
      </c>
      <c r="X2089" s="191">
        <f ca="1" t="shared" si="162"/>
        <v>0</v>
      </c>
      <c r="AB2089" s="235" t="str">
        <f ca="1" t="shared" si="164"/>
        <v/>
      </c>
      <c r="AC2089" s="191" t="str">
        <f ca="1" t="shared" si="165"/>
        <v/>
      </c>
      <c r="AD2089" s="191" t="str">
        <f ca="1" t="shared" si="166"/>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3"/>
        <v/>
      </c>
      <c r="T2090" s="232" t="str">
        <f ca="1">IF(B2090="","",IF(ISERROR(MATCH($J2090,SorP!$B$1:$B$6261,0)),"",INDIRECT("'SorP'!$A$"&amp;MATCH($S2090&amp;$J2090,SorP!C:C,0))))</f>
        <v/>
      </c>
      <c r="U2090" s="233"/>
      <c r="V2090" s="234" t="e">
        <f ca="1">IF(C2090="",NA(),MATCH($B2090&amp;$C2090,'Smelter Look-up'!$J:$J,0))</f>
        <v>#N/A</v>
      </c>
      <c r="X2090" s="191">
        <f ca="1" t="shared" si="162"/>
        <v>0</v>
      </c>
      <c r="AB2090" s="235" t="str">
        <f ca="1" t="shared" si="164"/>
        <v/>
      </c>
      <c r="AC2090" s="191" t="str">
        <f ca="1" t="shared" si="165"/>
        <v/>
      </c>
      <c r="AD2090" s="191" t="str">
        <f ca="1" t="shared" si="166"/>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3"/>
        <v/>
      </c>
      <c r="T2091" s="232" t="str">
        <f ca="1">IF(B2091="","",IF(ISERROR(MATCH($J2091,SorP!$B$1:$B$6261,0)),"",INDIRECT("'SorP'!$A$"&amp;MATCH($S2091&amp;$J2091,SorP!C:C,0))))</f>
        <v/>
      </c>
      <c r="U2091" s="233"/>
      <c r="V2091" s="234" t="e">
        <f ca="1">IF(C2091="",NA(),MATCH($B2091&amp;$C2091,'Smelter Look-up'!$J:$J,0))</f>
        <v>#N/A</v>
      </c>
      <c r="X2091" s="191">
        <f ca="1" t="shared" si="162"/>
        <v>0</v>
      </c>
      <c r="AB2091" s="235" t="str">
        <f ca="1" t="shared" si="164"/>
        <v/>
      </c>
      <c r="AC2091" s="191" t="str">
        <f ca="1" t="shared" si="165"/>
        <v/>
      </c>
      <c r="AD2091" s="191" t="str">
        <f ca="1" t="shared" si="166"/>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3"/>
        <v/>
      </c>
      <c r="T2092" s="232" t="str">
        <f ca="1">IF(B2092="","",IF(ISERROR(MATCH($J2092,SorP!$B$1:$B$6261,0)),"",INDIRECT("'SorP'!$A$"&amp;MATCH($S2092&amp;$J2092,SorP!C:C,0))))</f>
        <v/>
      </c>
      <c r="U2092" s="233"/>
      <c r="V2092" s="234" t="e">
        <f ca="1">IF(C2092="",NA(),MATCH($B2092&amp;$C2092,'Smelter Look-up'!$J:$J,0))</f>
        <v>#N/A</v>
      </c>
      <c r="X2092" s="191">
        <f ca="1" t="shared" si="162"/>
        <v>0</v>
      </c>
      <c r="AB2092" s="235" t="str">
        <f ca="1" t="shared" si="164"/>
        <v/>
      </c>
      <c r="AC2092" s="191" t="str">
        <f ca="1" t="shared" si="165"/>
        <v/>
      </c>
      <c r="AD2092" s="191" t="str">
        <f ca="1" t="shared" si="166"/>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3"/>
        <v/>
      </c>
      <c r="T2093" s="232" t="str">
        <f ca="1">IF(B2093="","",IF(ISERROR(MATCH($J2093,SorP!$B$1:$B$6261,0)),"",INDIRECT("'SorP'!$A$"&amp;MATCH($S2093&amp;$J2093,SorP!C:C,0))))</f>
        <v/>
      </c>
      <c r="U2093" s="233"/>
      <c r="V2093" s="234" t="e">
        <f ca="1">IF(C2093="",NA(),MATCH($B2093&amp;$C2093,'Smelter Look-up'!$J:$J,0))</f>
        <v>#N/A</v>
      </c>
      <c r="X2093" s="191">
        <f ca="1" t="shared" si="162"/>
        <v>0</v>
      </c>
      <c r="AB2093" s="235" t="str">
        <f ca="1" t="shared" si="164"/>
        <v/>
      </c>
      <c r="AC2093" s="191" t="str">
        <f ca="1" t="shared" si="165"/>
        <v/>
      </c>
      <c r="AD2093" s="191" t="str">
        <f ca="1" t="shared" si="166"/>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3"/>
        <v/>
      </c>
      <c r="T2094" s="232" t="str">
        <f ca="1">IF(B2094="","",IF(ISERROR(MATCH($J2094,SorP!$B$1:$B$6261,0)),"",INDIRECT("'SorP'!$A$"&amp;MATCH($S2094&amp;$J2094,SorP!C:C,0))))</f>
        <v/>
      </c>
      <c r="U2094" s="233"/>
      <c r="V2094" s="234" t="e">
        <f ca="1">IF(C2094="",NA(),MATCH($B2094&amp;$C2094,'Smelter Look-up'!$J:$J,0))</f>
        <v>#N/A</v>
      </c>
      <c r="X2094" s="191">
        <f ca="1" t="shared" si="162"/>
        <v>0</v>
      </c>
      <c r="AB2094" s="235" t="str">
        <f ca="1" t="shared" si="164"/>
        <v/>
      </c>
      <c r="AC2094" s="191" t="str">
        <f ca="1" t="shared" si="165"/>
        <v/>
      </c>
      <c r="AD2094" s="191" t="str">
        <f ca="1" t="shared" si="166"/>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3"/>
        <v/>
      </c>
      <c r="T2095" s="232" t="str">
        <f ca="1">IF(B2095="","",IF(ISERROR(MATCH($J2095,SorP!$B$1:$B$6261,0)),"",INDIRECT("'SorP'!$A$"&amp;MATCH($S2095&amp;$J2095,SorP!C:C,0))))</f>
        <v/>
      </c>
      <c r="U2095" s="233"/>
      <c r="V2095" s="234" t="e">
        <f ca="1">IF(C2095="",NA(),MATCH($B2095&amp;$C2095,'Smelter Look-up'!$J:$J,0))</f>
        <v>#N/A</v>
      </c>
      <c r="X2095" s="191">
        <f ca="1" t="shared" si="162"/>
        <v>0</v>
      </c>
      <c r="AB2095" s="235" t="str">
        <f ca="1" t="shared" si="164"/>
        <v/>
      </c>
      <c r="AC2095" s="191" t="str">
        <f ca="1" t="shared" si="165"/>
        <v/>
      </c>
      <c r="AD2095" s="191" t="str">
        <f ca="1" t="shared" si="166"/>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3"/>
        <v/>
      </c>
      <c r="T2096" s="232" t="str">
        <f ca="1">IF(B2096="","",IF(ISERROR(MATCH($J2096,SorP!$B$1:$B$6261,0)),"",INDIRECT("'SorP'!$A$"&amp;MATCH($S2096&amp;$J2096,SorP!C:C,0))))</f>
        <v/>
      </c>
      <c r="U2096" s="233"/>
      <c r="V2096" s="234" t="e">
        <f ca="1">IF(C2096="",NA(),MATCH($B2096&amp;$C2096,'Smelter Look-up'!$J:$J,0))</f>
        <v>#N/A</v>
      </c>
      <c r="X2096" s="191">
        <f ca="1" t="shared" si="162"/>
        <v>0</v>
      </c>
      <c r="AB2096" s="235" t="str">
        <f ca="1" t="shared" si="164"/>
        <v/>
      </c>
      <c r="AC2096" s="191" t="str">
        <f ca="1" t="shared" si="165"/>
        <v/>
      </c>
      <c r="AD2096" s="191" t="str">
        <f ca="1" t="shared" si="166"/>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3"/>
        <v/>
      </c>
      <c r="T2097" s="232" t="str">
        <f ca="1">IF(B2097="","",IF(ISERROR(MATCH($J2097,SorP!$B$1:$B$6261,0)),"",INDIRECT("'SorP'!$A$"&amp;MATCH($S2097&amp;$J2097,SorP!C:C,0))))</f>
        <v/>
      </c>
      <c r="U2097" s="233"/>
      <c r="V2097" s="234" t="e">
        <f ca="1">IF(C2097="",NA(),MATCH($B2097&amp;$C2097,'Smelter Look-up'!$J:$J,0))</f>
        <v>#N/A</v>
      </c>
      <c r="X2097" s="191">
        <f ca="1" t="shared" si="162"/>
        <v>0</v>
      </c>
      <c r="AB2097" s="235" t="str">
        <f ca="1" t="shared" si="164"/>
        <v/>
      </c>
      <c r="AC2097" s="191" t="str">
        <f ca="1" t="shared" si="165"/>
        <v/>
      </c>
      <c r="AD2097" s="191" t="str">
        <f ca="1" t="shared" si="166"/>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3"/>
        <v/>
      </c>
      <c r="T2098" s="232" t="str">
        <f ca="1">IF(B2098="","",IF(ISERROR(MATCH($J2098,SorP!$B$1:$B$6261,0)),"",INDIRECT("'SorP'!$A$"&amp;MATCH($S2098&amp;$J2098,SorP!C:C,0))))</f>
        <v/>
      </c>
      <c r="U2098" s="233"/>
      <c r="V2098" s="234" t="e">
        <f ca="1">IF(C2098="",NA(),MATCH($B2098&amp;$C2098,'Smelter Look-up'!$J:$J,0))</f>
        <v>#N/A</v>
      </c>
      <c r="X2098" s="191">
        <f ca="1" t="shared" si="162"/>
        <v>0</v>
      </c>
      <c r="AB2098" s="235" t="str">
        <f ca="1" t="shared" si="164"/>
        <v/>
      </c>
      <c r="AC2098" s="191" t="str">
        <f ca="1" t="shared" si="165"/>
        <v/>
      </c>
      <c r="AD2098" s="191" t="str">
        <f ca="1" t="shared" si="166"/>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3"/>
        <v/>
      </c>
      <c r="T2099" s="232" t="str">
        <f ca="1">IF(B2099="","",IF(ISERROR(MATCH($J2099,SorP!$B$1:$B$6261,0)),"",INDIRECT("'SorP'!$A$"&amp;MATCH($S2099&amp;$J2099,SorP!C:C,0))))</f>
        <v/>
      </c>
      <c r="U2099" s="233"/>
      <c r="V2099" s="234" t="e">
        <f ca="1">IF(C2099="",NA(),MATCH($B2099&amp;$C2099,'Smelter Look-up'!$J:$J,0))</f>
        <v>#N/A</v>
      </c>
      <c r="X2099" s="191">
        <f ca="1" t="shared" si="162"/>
        <v>0</v>
      </c>
      <c r="AB2099" s="235" t="str">
        <f ca="1" t="shared" si="164"/>
        <v/>
      </c>
      <c r="AC2099" s="191" t="str">
        <f ca="1" t="shared" si="165"/>
        <v/>
      </c>
      <c r="AD2099" s="191" t="str">
        <f ca="1" t="shared" si="166"/>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3"/>
        <v/>
      </c>
      <c r="T2100" s="232" t="str">
        <f ca="1">IF(B2100="","",IF(ISERROR(MATCH($J2100,SorP!$B$1:$B$6261,0)),"",INDIRECT("'SorP'!$A$"&amp;MATCH($S2100&amp;$J2100,SorP!C:C,0))))</f>
        <v/>
      </c>
      <c r="U2100" s="233"/>
      <c r="V2100" s="234" t="e">
        <f ca="1">IF(C2100="",NA(),MATCH($B2100&amp;$C2100,'Smelter Look-up'!$J:$J,0))</f>
        <v>#N/A</v>
      </c>
      <c r="X2100" s="191">
        <f ca="1" t="shared" si="162"/>
        <v>0</v>
      </c>
      <c r="AB2100" s="235" t="str">
        <f ca="1" t="shared" si="164"/>
        <v/>
      </c>
      <c r="AC2100" s="191" t="str">
        <f ca="1" t="shared" si="165"/>
        <v/>
      </c>
      <c r="AD2100" s="191" t="str">
        <f ca="1" t="shared" si="166"/>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3"/>
        <v/>
      </c>
      <c r="T2101" s="232" t="str">
        <f ca="1">IF(B2101="","",IF(ISERROR(MATCH($J2101,SorP!$B$1:$B$6261,0)),"",INDIRECT("'SorP'!$A$"&amp;MATCH($S2101&amp;$J2101,SorP!C:C,0))))</f>
        <v/>
      </c>
      <c r="U2101" s="233"/>
      <c r="V2101" s="234" t="e">
        <f ca="1">IF(C2101="",NA(),MATCH($B2101&amp;$C2101,'Smelter Look-up'!$J:$J,0))</f>
        <v>#N/A</v>
      </c>
      <c r="X2101" s="191">
        <f ca="1" t="shared" si="162"/>
        <v>0</v>
      </c>
      <c r="AB2101" s="235" t="str">
        <f ca="1" t="shared" si="164"/>
        <v/>
      </c>
      <c r="AC2101" s="191" t="str">
        <f ca="1" t="shared" si="165"/>
        <v/>
      </c>
      <c r="AD2101" s="191" t="str">
        <f ca="1" t="shared" si="166"/>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3"/>
        <v/>
      </c>
      <c r="T2102" s="232" t="str">
        <f ca="1">IF(B2102="","",IF(ISERROR(MATCH($J2102,SorP!$B$1:$B$6261,0)),"",INDIRECT("'SorP'!$A$"&amp;MATCH($S2102&amp;$J2102,SorP!C:C,0))))</f>
        <v/>
      </c>
      <c r="U2102" s="233"/>
      <c r="V2102" s="234" t="e">
        <f ca="1">IF(C2102="",NA(),MATCH($B2102&amp;$C2102,'Smelter Look-up'!$J:$J,0))</f>
        <v>#N/A</v>
      </c>
      <c r="X2102" s="191">
        <f ca="1" t="shared" si="162"/>
        <v>0</v>
      </c>
      <c r="AB2102" s="235" t="str">
        <f ca="1" t="shared" si="164"/>
        <v/>
      </c>
      <c r="AC2102" s="191" t="str">
        <f ca="1" t="shared" si="165"/>
        <v/>
      </c>
      <c r="AD2102" s="191" t="str">
        <f ca="1" t="shared" si="166"/>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3"/>
        <v/>
      </c>
      <c r="T2103" s="232" t="str">
        <f ca="1">IF(B2103="","",IF(ISERROR(MATCH($J2103,SorP!$B$1:$B$6261,0)),"",INDIRECT("'SorP'!$A$"&amp;MATCH($S2103&amp;$J2103,SorP!C:C,0))))</f>
        <v/>
      </c>
      <c r="U2103" s="233"/>
      <c r="V2103" s="234" t="e">
        <f ca="1">IF(C2103="",NA(),MATCH($B2103&amp;$C2103,'Smelter Look-up'!$J:$J,0))</f>
        <v>#N/A</v>
      </c>
      <c r="X2103" s="191">
        <f ca="1" t="shared" si="162"/>
        <v>0</v>
      </c>
      <c r="AB2103" s="235" t="str">
        <f ca="1" t="shared" si="164"/>
        <v/>
      </c>
      <c r="AC2103" s="191" t="str">
        <f ca="1" t="shared" si="165"/>
        <v/>
      </c>
      <c r="AD2103" s="191" t="str">
        <f ca="1" t="shared" si="166"/>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3"/>
        <v/>
      </c>
      <c r="T2104" s="232" t="str">
        <f ca="1">IF(B2104="","",IF(ISERROR(MATCH($J2104,SorP!$B$1:$B$6261,0)),"",INDIRECT("'SorP'!$A$"&amp;MATCH($S2104&amp;$J2104,SorP!C:C,0))))</f>
        <v/>
      </c>
      <c r="U2104" s="233"/>
      <c r="V2104" s="234" t="e">
        <f ca="1">IF(C2104="",NA(),MATCH($B2104&amp;$C2104,'Smelter Look-up'!$J:$J,0))</f>
        <v>#N/A</v>
      </c>
      <c r="X2104" s="191">
        <f ca="1" t="shared" si="162"/>
        <v>0</v>
      </c>
      <c r="AB2104" s="235" t="str">
        <f ca="1" t="shared" si="164"/>
        <v/>
      </c>
      <c r="AC2104" s="191" t="str">
        <f ca="1" t="shared" si="165"/>
        <v/>
      </c>
      <c r="AD2104" s="191" t="str">
        <f ca="1" t="shared" si="166"/>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3"/>
        <v/>
      </c>
      <c r="T2105" s="232" t="str">
        <f ca="1">IF(B2105="","",IF(ISERROR(MATCH($J2105,SorP!$B$1:$B$6261,0)),"",INDIRECT("'SorP'!$A$"&amp;MATCH($S2105&amp;$J2105,SorP!C:C,0))))</f>
        <v/>
      </c>
      <c r="U2105" s="233"/>
      <c r="V2105" s="234" t="e">
        <f ca="1">IF(C2105="",NA(),MATCH($B2105&amp;$C2105,'Smelter Look-up'!$J:$J,0))</f>
        <v>#N/A</v>
      </c>
      <c r="X2105" s="191">
        <f ca="1" t="shared" si="162"/>
        <v>0</v>
      </c>
      <c r="AB2105" s="235" t="str">
        <f ca="1" t="shared" si="164"/>
        <v/>
      </c>
      <c r="AC2105" s="191" t="str">
        <f ca="1" t="shared" si="165"/>
        <v/>
      </c>
      <c r="AD2105" s="191" t="str">
        <f ca="1" t="shared" si="166"/>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3"/>
        <v/>
      </c>
      <c r="T2106" s="232" t="str">
        <f ca="1">IF(B2106="","",IF(ISERROR(MATCH($J2106,SorP!$B$1:$B$6261,0)),"",INDIRECT("'SorP'!$A$"&amp;MATCH($S2106&amp;$J2106,SorP!C:C,0))))</f>
        <v/>
      </c>
      <c r="U2106" s="233"/>
      <c r="V2106" s="234" t="e">
        <f ca="1">IF(C2106="",NA(),MATCH($B2106&amp;$C2106,'Smelter Look-up'!$J:$J,0))</f>
        <v>#N/A</v>
      </c>
      <c r="X2106" s="191">
        <f ca="1" t="shared" si="162"/>
        <v>0</v>
      </c>
      <c r="AB2106" s="235" t="str">
        <f ca="1" t="shared" si="164"/>
        <v/>
      </c>
      <c r="AC2106" s="191" t="str">
        <f ca="1" t="shared" si="165"/>
        <v/>
      </c>
      <c r="AD2106" s="191" t="str">
        <f ca="1" t="shared" si="166"/>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3"/>
        <v/>
      </c>
      <c r="T2107" s="232" t="str">
        <f ca="1">IF(B2107="","",IF(ISERROR(MATCH($J2107,SorP!$B$1:$B$6261,0)),"",INDIRECT("'SorP'!$A$"&amp;MATCH($S2107&amp;$J2107,SorP!C:C,0))))</f>
        <v/>
      </c>
      <c r="U2107" s="233"/>
      <c r="V2107" s="234" t="e">
        <f ca="1">IF(C2107="",NA(),MATCH($B2107&amp;$C2107,'Smelter Look-up'!$J:$J,0))</f>
        <v>#N/A</v>
      </c>
      <c r="X2107" s="191">
        <f ca="1" t="shared" si="162"/>
        <v>0</v>
      </c>
      <c r="AB2107" s="235" t="str">
        <f ca="1" t="shared" si="164"/>
        <v/>
      </c>
      <c r="AC2107" s="191" t="str">
        <f ca="1" t="shared" si="165"/>
        <v/>
      </c>
      <c r="AD2107" s="191" t="str">
        <f ca="1" t="shared" si="166"/>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si="163"/>
        <v/>
      </c>
      <c r="T2108" s="232" t="str">
        <f ca="1">IF(B2108="","",IF(ISERROR(MATCH($J2108,SorP!$B$1:$B$6261,0)),"",INDIRECT("'SorP'!$A$"&amp;MATCH($S2108&amp;$J2108,SorP!C:C,0))))</f>
        <v/>
      </c>
      <c r="U2108" s="233"/>
      <c r="V2108" s="234" t="e">
        <f ca="1">IF(C2108="",NA(),MATCH($B2108&amp;$C2108,'Smelter Look-up'!$J:$J,0))</f>
        <v>#N/A</v>
      </c>
      <c r="X2108" s="191">
        <f ca="1" t="shared" si="162"/>
        <v>0</v>
      </c>
      <c r="AB2108" s="235" t="str">
        <f ca="1" t="shared" si="164"/>
        <v/>
      </c>
      <c r="AC2108" s="191" t="str">
        <f ca="1" t="shared" si="165"/>
        <v/>
      </c>
      <c r="AD2108" s="191" t="str">
        <f ca="1" t="shared" si="166"/>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3"/>
        <v/>
      </c>
      <c r="T2109" s="232" t="str">
        <f ca="1">IF(B2109="","",IF(ISERROR(MATCH($J2109,SorP!$B$1:$B$6261,0)),"",INDIRECT("'SorP'!$A$"&amp;MATCH($S2109&amp;$J2109,SorP!C:C,0))))</f>
        <v/>
      </c>
      <c r="U2109" s="233"/>
      <c r="V2109" s="234" t="e">
        <f ca="1">IF(C2109="",NA(),MATCH($B2109&amp;$C2109,'Smelter Look-up'!$J:$J,0))</f>
        <v>#N/A</v>
      </c>
      <c r="X2109" s="191">
        <f ca="1" t="shared" ref="X2109:X2172" si="167">IF(AND(C2109="Smelter not listed",OR(LEN(D2109)=0,LEN(E2109)=0)),1,0)</f>
        <v>0</v>
      </c>
      <c r="AB2109" s="235" t="str">
        <f ca="1" t="shared" si="164"/>
        <v/>
      </c>
      <c r="AC2109" s="191" t="str">
        <f ca="1" t="shared" si="165"/>
        <v/>
      </c>
      <c r="AD2109" s="191" t="str">
        <f ca="1" t="shared" si="166"/>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ref="S2110:S2173" si="168">IF(B2110="","",IF(ISERROR(MATCH($E2110,CL,0)),"Unknown",INDIRECT("'C'!$A$"&amp;MATCH($E2110,CL,0)+1)))</f>
        <v/>
      </c>
      <c r="T2110" s="232" t="str">
        <f ca="1">IF(B2110="","",IF(ISERROR(MATCH($J2110,SorP!$B$1:$B$6261,0)),"",INDIRECT("'SorP'!$A$"&amp;MATCH($S2110&amp;$J2110,SorP!C:C,0))))</f>
        <v/>
      </c>
      <c r="U2110" s="233"/>
      <c r="V2110" s="234" t="e">
        <f ca="1">IF(C2110="",NA(),MATCH($B2110&amp;$C2110,'Smelter Look-up'!$J:$J,0))</f>
        <v>#N/A</v>
      </c>
      <c r="X2110" s="191">
        <f ca="1" t="shared" si="167"/>
        <v>0</v>
      </c>
      <c r="AB2110" s="235" t="str">
        <f ca="1" t="shared" si="164"/>
        <v/>
      </c>
      <c r="AC2110" s="191" t="str">
        <f ca="1" t="shared" si="165"/>
        <v/>
      </c>
      <c r="AD2110" s="191" t="str">
        <f ca="1" t="shared" si="166"/>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8"/>
        <v/>
      </c>
      <c r="T2111" s="232" t="str">
        <f ca="1">IF(B2111="","",IF(ISERROR(MATCH($J2111,SorP!$B$1:$B$6261,0)),"",INDIRECT("'SorP'!$A$"&amp;MATCH($S2111&amp;$J2111,SorP!C:C,0))))</f>
        <v/>
      </c>
      <c r="U2111" s="233"/>
      <c r="V2111" s="234" t="e">
        <f ca="1">IF(C2111="",NA(),MATCH($B2111&amp;$C2111,'Smelter Look-up'!$J:$J,0))</f>
        <v>#N/A</v>
      </c>
      <c r="X2111" s="191">
        <f ca="1" t="shared" si="167"/>
        <v>0</v>
      </c>
      <c r="AB2111" s="235" t="str">
        <f ca="1" t="shared" si="164"/>
        <v/>
      </c>
      <c r="AC2111" s="191" t="str">
        <f ca="1" t="shared" si="165"/>
        <v/>
      </c>
      <c r="AD2111" s="191" t="str">
        <f ca="1" t="shared" si="166"/>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8"/>
        <v/>
      </c>
      <c r="T2112" s="232" t="str">
        <f ca="1">IF(B2112="","",IF(ISERROR(MATCH($J2112,SorP!$B$1:$B$6261,0)),"",INDIRECT("'SorP'!$A$"&amp;MATCH($S2112&amp;$J2112,SorP!C:C,0))))</f>
        <v/>
      </c>
      <c r="U2112" s="233"/>
      <c r="V2112" s="234" t="e">
        <f ca="1">IF(C2112="",NA(),MATCH($B2112&amp;$C2112,'Smelter Look-up'!$J:$J,0))</f>
        <v>#N/A</v>
      </c>
      <c r="X2112" s="191">
        <f ca="1" t="shared" si="167"/>
        <v>0</v>
      </c>
      <c r="AB2112" s="235" t="str">
        <f ca="1" t="shared" si="164"/>
        <v/>
      </c>
      <c r="AC2112" s="191" t="str">
        <f ca="1" t="shared" si="165"/>
        <v/>
      </c>
      <c r="AD2112" s="191" t="str">
        <f ca="1" t="shared" si="166"/>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8"/>
        <v/>
      </c>
      <c r="T2113" s="232" t="str">
        <f ca="1">IF(B2113="","",IF(ISERROR(MATCH($J2113,SorP!$B$1:$B$6261,0)),"",INDIRECT("'SorP'!$A$"&amp;MATCH($S2113&amp;$J2113,SorP!C:C,0))))</f>
        <v/>
      </c>
      <c r="U2113" s="233"/>
      <c r="V2113" s="234" t="e">
        <f ca="1">IF(C2113="",NA(),MATCH($B2113&amp;$C2113,'Smelter Look-up'!$J:$J,0))</f>
        <v>#N/A</v>
      </c>
      <c r="X2113" s="191">
        <f ca="1" t="shared" si="167"/>
        <v>0</v>
      </c>
      <c r="AB2113" s="235" t="str">
        <f ca="1" t="shared" si="164"/>
        <v/>
      </c>
      <c r="AC2113" s="191" t="str">
        <f ca="1" t="shared" si="165"/>
        <v/>
      </c>
      <c r="AD2113" s="191" t="str">
        <f ca="1" t="shared" si="166"/>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8"/>
        <v/>
      </c>
      <c r="T2114" s="232" t="str">
        <f ca="1">IF(B2114="","",IF(ISERROR(MATCH($J2114,SorP!$B$1:$B$6261,0)),"",INDIRECT("'SorP'!$A$"&amp;MATCH($S2114&amp;$J2114,SorP!C:C,0))))</f>
        <v/>
      </c>
      <c r="U2114" s="233"/>
      <c r="V2114" s="234" t="e">
        <f ca="1">IF(C2114="",NA(),MATCH($B2114&amp;$C2114,'Smelter Look-up'!$J:$J,0))</f>
        <v>#N/A</v>
      </c>
      <c r="X2114" s="191">
        <f ca="1" t="shared" si="167"/>
        <v>0</v>
      </c>
      <c r="AB2114" s="235" t="str">
        <f ca="1" t="shared" si="164"/>
        <v/>
      </c>
      <c r="AC2114" s="191" t="str">
        <f ca="1" t="shared" si="165"/>
        <v/>
      </c>
      <c r="AD2114" s="191" t="str">
        <f ca="1" t="shared" si="166"/>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8"/>
        <v/>
      </c>
      <c r="T2115" s="232" t="str">
        <f ca="1">IF(B2115="","",IF(ISERROR(MATCH($J2115,SorP!$B$1:$B$6261,0)),"",INDIRECT("'SorP'!$A$"&amp;MATCH($S2115&amp;$J2115,SorP!C:C,0))))</f>
        <v/>
      </c>
      <c r="U2115" s="233"/>
      <c r="V2115" s="234" t="e">
        <f ca="1">IF(C2115="",NA(),MATCH($B2115&amp;$C2115,'Smelter Look-up'!$J:$J,0))</f>
        <v>#N/A</v>
      </c>
      <c r="X2115" s="191">
        <f ca="1" t="shared" si="167"/>
        <v>0</v>
      </c>
      <c r="AB2115" s="235" t="str">
        <f ca="1" t="shared" si="164"/>
        <v/>
      </c>
      <c r="AC2115" s="191" t="str">
        <f ca="1" t="shared" si="165"/>
        <v/>
      </c>
      <c r="AD2115" s="191" t="str">
        <f ca="1" t="shared" si="166"/>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8"/>
        <v/>
      </c>
      <c r="T2116" s="232" t="str">
        <f ca="1">IF(B2116="","",IF(ISERROR(MATCH($J2116,SorP!$B$1:$B$6261,0)),"",INDIRECT("'SorP'!$A$"&amp;MATCH($S2116&amp;$J2116,SorP!C:C,0))))</f>
        <v/>
      </c>
      <c r="U2116" s="233"/>
      <c r="V2116" s="234" t="e">
        <f ca="1">IF(C2116="",NA(),MATCH($B2116&amp;$C2116,'Smelter Look-up'!$J:$J,0))</f>
        <v>#N/A</v>
      </c>
      <c r="X2116" s="191">
        <f ca="1" t="shared" si="167"/>
        <v>0</v>
      </c>
      <c r="AB2116" s="235" t="str">
        <f ca="1" t="shared" ref="AB2116:AB2179" si="169">IF(C2116="","",B2116)</f>
        <v/>
      </c>
      <c r="AC2116" s="191" t="str">
        <f ca="1" t="shared" ref="AC2116:AC2179" si="170">B2116</f>
        <v/>
      </c>
      <c r="AD2116" s="191" t="str">
        <f ca="1" t="shared" ref="AD2116:AD2179" si="171">IF(C2116="Smelter not listed",D2116,C2116)</f>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8"/>
        <v/>
      </c>
      <c r="T2117" s="232" t="str">
        <f ca="1">IF(B2117="","",IF(ISERROR(MATCH($J2117,SorP!$B$1:$B$6261,0)),"",INDIRECT("'SorP'!$A$"&amp;MATCH($S2117&amp;$J2117,SorP!C:C,0))))</f>
        <v/>
      </c>
      <c r="U2117" s="233"/>
      <c r="V2117" s="234" t="e">
        <f ca="1">IF(C2117="",NA(),MATCH($B2117&amp;$C2117,'Smelter Look-up'!$J:$J,0))</f>
        <v>#N/A</v>
      </c>
      <c r="X2117" s="191">
        <f ca="1" t="shared" si="167"/>
        <v>0</v>
      </c>
      <c r="AB2117" s="235" t="str">
        <f ca="1" t="shared" si="169"/>
        <v/>
      </c>
      <c r="AC2117" s="191" t="str">
        <f ca="1" t="shared" si="170"/>
        <v/>
      </c>
      <c r="AD2117" s="191" t="str">
        <f ca="1" t="shared" si="171"/>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8"/>
        <v/>
      </c>
      <c r="T2118" s="232" t="str">
        <f ca="1">IF(B2118="","",IF(ISERROR(MATCH($J2118,SorP!$B$1:$B$6261,0)),"",INDIRECT("'SorP'!$A$"&amp;MATCH($S2118&amp;$J2118,SorP!C:C,0))))</f>
        <v/>
      </c>
      <c r="U2118" s="233"/>
      <c r="V2118" s="234" t="e">
        <f ca="1">IF(C2118="",NA(),MATCH($B2118&amp;$C2118,'Smelter Look-up'!$J:$J,0))</f>
        <v>#N/A</v>
      </c>
      <c r="X2118" s="191">
        <f ca="1" t="shared" si="167"/>
        <v>0</v>
      </c>
      <c r="AB2118" s="235" t="str">
        <f ca="1" t="shared" si="169"/>
        <v/>
      </c>
      <c r="AC2118" s="191" t="str">
        <f ca="1" t="shared" si="170"/>
        <v/>
      </c>
      <c r="AD2118" s="191" t="str">
        <f ca="1" t="shared" si="171"/>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8"/>
        <v/>
      </c>
      <c r="T2119" s="232" t="str">
        <f ca="1">IF(B2119="","",IF(ISERROR(MATCH($J2119,SorP!$B$1:$B$6261,0)),"",INDIRECT("'SorP'!$A$"&amp;MATCH($S2119&amp;$J2119,SorP!C:C,0))))</f>
        <v/>
      </c>
      <c r="U2119" s="233"/>
      <c r="V2119" s="234" t="e">
        <f ca="1">IF(C2119="",NA(),MATCH($B2119&amp;$C2119,'Smelter Look-up'!$J:$J,0))</f>
        <v>#N/A</v>
      </c>
      <c r="X2119" s="191">
        <f ca="1" t="shared" si="167"/>
        <v>0</v>
      </c>
      <c r="AB2119" s="235" t="str">
        <f ca="1" t="shared" si="169"/>
        <v/>
      </c>
      <c r="AC2119" s="191" t="str">
        <f ca="1" t="shared" si="170"/>
        <v/>
      </c>
      <c r="AD2119" s="191" t="str">
        <f ca="1" t="shared" si="171"/>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8"/>
        <v/>
      </c>
      <c r="T2120" s="232" t="str">
        <f ca="1">IF(B2120="","",IF(ISERROR(MATCH($J2120,SorP!$B$1:$B$6261,0)),"",INDIRECT("'SorP'!$A$"&amp;MATCH($S2120&amp;$J2120,SorP!C:C,0))))</f>
        <v/>
      </c>
      <c r="U2120" s="233"/>
      <c r="V2120" s="234" t="e">
        <f ca="1">IF(C2120="",NA(),MATCH($B2120&amp;$C2120,'Smelter Look-up'!$J:$J,0))</f>
        <v>#N/A</v>
      </c>
      <c r="X2120" s="191">
        <f ca="1" t="shared" si="167"/>
        <v>0</v>
      </c>
      <c r="AB2120" s="235" t="str">
        <f ca="1" t="shared" si="169"/>
        <v/>
      </c>
      <c r="AC2120" s="191" t="str">
        <f ca="1" t="shared" si="170"/>
        <v/>
      </c>
      <c r="AD2120" s="191" t="str">
        <f ca="1" t="shared" si="171"/>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8"/>
        <v/>
      </c>
      <c r="T2121" s="232" t="str">
        <f ca="1">IF(B2121="","",IF(ISERROR(MATCH($J2121,SorP!$B$1:$B$6261,0)),"",INDIRECT("'SorP'!$A$"&amp;MATCH($S2121&amp;$J2121,SorP!C:C,0))))</f>
        <v/>
      </c>
      <c r="U2121" s="233"/>
      <c r="V2121" s="234" t="e">
        <f ca="1">IF(C2121="",NA(),MATCH($B2121&amp;$C2121,'Smelter Look-up'!$J:$J,0))</f>
        <v>#N/A</v>
      </c>
      <c r="X2121" s="191">
        <f ca="1" t="shared" si="167"/>
        <v>0</v>
      </c>
      <c r="AB2121" s="235" t="str">
        <f ca="1" t="shared" si="169"/>
        <v/>
      </c>
      <c r="AC2121" s="191" t="str">
        <f ca="1" t="shared" si="170"/>
        <v/>
      </c>
      <c r="AD2121" s="191" t="str">
        <f ca="1" t="shared" si="171"/>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8"/>
        <v/>
      </c>
      <c r="T2122" s="232" t="str">
        <f ca="1">IF(B2122="","",IF(ISERROR(MATCH($J2122,SorP!$B$1:$B$6261,0)),"",INDIRECT("'SorP'!$A$"&amp;MATCH($S2122&amp;$J2122,SorP!C:C,0))))</f>
        <v/>
      </c>
      <c r="U2122" s="233"/>
      <c r="V2122" s="234" t="e">
        <f ca="1">IF(C2122="",NA(),MATCH($B2122&amp;$C2122,'Smelter Look-up'!$J:$J,0))</f>
        <v>#N/A</v>
      </c>
      <c r="X2122" s="191">
        <f ca="1" t="shared" si="167"/>
        <v>0</v>
      </c>
      <c r="AB2122" s="235" t="str">
        <f ca="1" t="shared" si="169"/>
        <v/>
      </c>
      <c r="AC2122" s="191" t="str">
        <f ca="1" t="shared" si="170"/>
        <v/>
      </c>
      <c r="AD2122" s="191" t="str">
        <f ca="1" t="shared" si="171"/>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8"/>
        <v/>
      </c>
      <c r="T2123" s="232" t="str">
        <f ca="1">IF(B2123="","",IF(ISERROR(MATCH($J2123,SorP!$B$1:$B$6261,0)),"",INDIRECT("'SorP'!$A$"&amp;MATCH($S2123&amp;$J2123,SorP!C:C,0))))</f>
        <v/>
      </c>
      <c r="U2123" s="233"/>
      <c r="V2123" s="234" t="e">
        <f ca="1">IF(C2123="",NA(),MATCH($B2123&amp;$C2123,'Smelter Look-up'!$J:$J,0))</f>
        <v>#N/A</v>
      </c>
      <c r="X2123" s="191">
        <f ca="1" t="shared" si="167"/>
        <v>0</v>
      </c>
      <c r="AB2123" s="235" t="str">
        <f ca="1" t="shared" si="169"/>
        <v/>
      </c>
      <c r="AC2123" s="191" t="str">
        <f ca="1" t="shared" si="170"/>
        <v/>
      </c>
      <c r="AD2123" s="191" t="str">
        <f ca="1" t="shared" si="171"/>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8"/>
        <v/>
      </c>
      <c r="T2124" s="232" t="str">
        <f ca="1">IF(B2124="","",IF(ISERROR(MATCH($J2124,SorP!$B$1:$B$6261,0)),"",INDIRECT("'SorP'!$A$"&amp;MATCH($S2124&amp;$J2124,SorP!C:C,0))))</f>
        <v/>
      </c>
      <c r="U2124" s="233"/>
      <c r="V2124" s="234" t="e">
        <f ca="1">IF(C2124="",NA(),MATCH($B2124&amp;$C2124,'Smelter Look-up'!$J:$J,0))</f>
        <v>#N/A</v>
      </c>
      <c r="X2124" s="191">
        <f ca="1" t="shared" si="167"/>
        <v>0</v>
      </c>
      <c r="AB2124" s="235" t="str">
        <f ca="1" t="shared" si="169"/>
        <v/>
      </c>
      <c r="AC2124" s="191" t="str">
        <f ca="1" t="shared" si="170"/>
        <v/>
      </c>
      <c r="AD2124" s="191" t="str">
        <f ca="1" t="shared" si="171"/>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8"/>
        <v/>
      </c>
      <c r="T2125" s="232" t="str">
        <f ca="1">IF(B2125="","",IF(ISERROR(MATCH($J2125,SorP!$B$1:$B$6261,0)),"",INDIRECT("'SorP'!$A$"&amp;MATCH($S2125&amp;$J2125,SorP!C:C,0))))</f>
        <v/>
      </c>
      <c r="U2125" s="233"/>
      <c r="V2125" s="234" t="e">
        <f ca="1">IF(C2125="",NA(),MATCH($B2125&amp;$C2125,'Smelter Look-up'!$J:$J,0))</f>
        <v>#N/A</v>
      </c>
      <c r="X2125" s="191">
        <f ca="1" t="shared" si="167"/>
        <v>0</v>
      </c>
      <c r="AB2125" s="235" t="str">
        <f ca="1" t="shared" si="169"/>
        <v/>
      </c>
      <c r="AC2125" s="191" t="str">
        <f ca="1" t="shared" si="170"/>
        <v/>
      </c>
      <c r="AD2125" s="191" t="str">
        <f ca="1" t="shared" si="171"/>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8"/>
        <v/>
      </c>
      <c r="T2126" s="232" t="str">
        <f ca="1">IF(B2126="","",IF(ISERROR(MATCH($J2126,SorP!$B$1:$B$6261,0)),"",INDIRECT("'SorP'!$A$"&amp;MATCH($S2126&amp;$J2126,SorP!C:C,0))))</f>
        <v/>
      </c>
      <c r="U2126" s="233"/>
      <c r="V2126" s="234" t="e">
        <f ca="1">IF(C2126="",NA(),MATCH($B2126&amp;$C2126,'Smelter Look-up'!$J:$J,0))</f>
        <v>#N/A</v>
      </c>
      <c r="X2126" s="191">
        <f ca="1" t="shared" si="167"/>
        <v>0</v>
      </c>
      <c r="AB2126" s="235" t="str">
        <f ca="1" t="shared" si="169"/>
        <v/>
      </c>
      <c r="AC2126" s="191" t="str">
        <f ca="1" t="shared" si="170"/>
        <v/>
      </c>
      <c r="AD2126" s="191" t="str">
        <f ca="1" t="shared" si="171"/>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8"/>
        <v/>
      </c>
      <c r="T2127" s="232" t="str">
        <f ca="1">IF(B2127="","",IF(ISERROR(MATCH($J2127,SorP!$B$1:$B$6261,0)),"",INDIRECT("'SorP'!$A$"&amp;MATCH($S2127&amp;$J2127,SorP!C:C,0))))</f>
        <v/>
      </c>
      <c r="U2127" s="233"/>
      <c r="V2127" s="234" t="e">
        <f ca="1">IF(C2127="",NA(),MATCH($B2127&amp;$C2127,'Smelter Look-up'!$J:$J,0))</f>
        <v>#N/A</v>
      </c>
      <c r="X2127" s="191">
        <f ca="1" t="shared" si="167"/>
        <v>0</v>
      </c>
      <c r="AB2127" s="235" t="str">
        <f ca="1" t="shared" si="169"/>
        <v/>
      </c>
      <c r="AC2127" s="191" t="str">
        <f ca="1" t="shared" si="170"/>
        <v/>
      </c>
      <c r="AD2127" s="191" t="str">
        <f ca="1" t="shared" si="171"/>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8"/>
        <v/>
      </c>
      <c r="T2128" s="232" t="str">
        <f ca="1">IF(B2128="","",IF(ISERROR(MATCH($J2128,SorP!$B$1:$B$6261,0)),"",INDIRECT("'SorP'!$A$"&amp;MATCH($S2128&amp;$J2128,SorP!C:C,0))))</f>
        <v/>
      </c>
      <c r="U2128" s="233"/>
      <c r="V2128" s="234" t="e">
        <f ca="1">IF(C2128="",NA(),MATCH($B2128&amp;$C2128,'Smelter Look-up'!$J:$J,0))</f>
        <v>#N/A</v>
      </c>
      <c r="X2128" s="191">
        <f ca="1" t="shared" si="167"/>
        <v>0</v>
      </c>
      <c r="AB2128" s="235" t="str">
        <f ca="1" t="shared" si="169"/>
        <v/>
      </c>
      <c r="AC2128" s="191" t="str">
        <f ca="1" t="shared" si="170"/>
        <v/>
      </c>
      <c r="AD2128" s="191" t="str">
        <f ca="1" t="shared" si="171"/>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8"/>
        <v/>
      </c>
      <c r="T2129" s="232" t="str">
        <f ca="1">IF(B2129="","",IF(ISERROR(MATCH($J2129,SorP!$B$1:$B$6261,0)),"",INDIRECT("'SorP'!$A$"&amp;MATCH($S2129&amp;$J2129,SorP!C:C,0))))</f>
        <v/>
      </c>
      <c r="U2129" s="233"/>
      <c r="V2129" s="234" t="e">
        <f ca="1">IF(C2129="",NA(),MATCH($B2129&amp;$C2129,'Smelter Look-up'!$J:$J,0))</f>
        <v>#N/A</v>
      </c>
      <c r="X2129" s="191">
        <f ca="1" t="shared" si="167"/>
        <v>0</v>
      </c>
      <c r="AB2129" s="235" t="str">
        <f ca="1" t="shared" si="169"/>
        <v/>
      </c>
      <c r="AC2129" s="191" t="str">
        <f ca="1" t="shared" si="170"/>
        <v/>
      </c>
      <c r="AD2129" s="191" t="str">
        <f ca="1" t="shared" si="171"/>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8"/>
        <v/>
      </c>
      <c r="T2130" s="232" t="str">
        <f ca="1">IF(B2130="","",IF(ISERROR(MATCH($J2130,SorP!$B$1:$B$6261,0)),"",INDIRECT("'SorP'!$A$"&amp;MATCH($S2130&amp;$J2130,SorP!C:C,0))))</f>
        <v/>
      </c>
      <c r="U2130" s="233"/>
      <c r="V2130" s="234" t="e">
        <f ca="1">IF(C2130="",NA(),MATCH($B2130&amp;$C2130,'Smelter Look-up'!$J:$J,0))</f>
        <v>#N/A</v>
      </c>
      <c r="X2130" s="191">
        <f ca="1" t="shared" si="167"/>
        <v>0</v>
      </c>
      <c r="AB2130" s="235" t="str">
        <f ca="1" t="shared" si="169"/>
        <v/>
      </c>
      <c r="AC2130" s="191" t="str">
        <f ca="1" t="shared" si="170"/>
        <v/>
      </c>
      <c r="AD2130" s="191" t="str">
        <f ca="1" t="shared" si="171"/>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8"/>
        <v/>
      </c>
      <c r="T2131" s="232" t="str">
        <f ca="1">IF(B2131="","",IF(ISERROR(MATCH($J2131,SorP!$B$1:$B$6261,0)),"",INDIRECT("'SorP'!$A$"&amp;MATCH($S2131&amp;$J2131,SorP!C:C,0))))</f>
        <v/>
      </c>
      <c r="U2131" s="233"/>
      <c r="V2131" s="234" t="e">
        <f ca="1">IF(C2131="",NA(),MATCH($B2131&amp;$C2131,'Smelter Look-up'!$J:$J,0))</f>
        <v>#N/A</v>
      </c>
      <c r="X2131" s="191">
        <f ca="1" t="shared" si="167"/>
        <v>0</v>
      </c>
      <c r="AB2131" s="235" t="str">
        <f ca="1" t="shared" si="169"/>
        <v/>
      </c>
      <c r="AC2131" s="191" t="str">
        <f ca="1" t="shared" si="170"/>
        <v/>
      </c>
      <c r="AD2131" s="191" t="str">
        <f ca="1" t="shared" si="171"/>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8"/>
        <v/>
      </c>
      <c r="T2132" s="232" t="str">
        <f ca="1">IF(B2132="","",IF(ISERROR(MATCH($J2132,SorP!$B$1:$B$6261,0)),"",INDIRECT("'SorP'!$A$"&amp;MATCH($S2132&amp;$J2132,SorP!C:C,0))))</f>
        <v/>
      </c>
      <c r="U2132" s="233"/>
      <c r="V2132" s="234" t="e">
        <f ca="1">IF(C2132="",NA(),MATCH($B2132&amp;$C2132,'Smelter Look-up'!$J:$J,0))</f>
        <v>#N/A</v>
      </c>
      <c r="X2132" s="191">
        <f ca="1" t="shared" si="167"/>
        <v>0</v>
      </c>
      <c r="AB2132" s="235" t="str">
        <f ca="1" t="shared" si="169"/>
        <v/>
      </c>
      <c r="AC2132" s="191" t="str">
        <f ca="1" t="shared" si="170"/>
        <v/>
      </c>
      <c r="AD2132" s="191" t="str">
        <f ca="1" t="shared" si="171"/>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8"/>
        <v/>
      </c>
      <c r="T2133" s="232" t="str">
        <f ca="1">IF(B2133="","",IF(ISERROR(MATCH($J2133,SorP!$B$1:$B$6261,0)),"",INDIRECT("'SorP'!$A$"&amp;MATCH($S2133&amp;$J2133,SorP!C:C,0))))</f>
        <v/>
      </c>
      <c r="U2133" s="233"/>
      <c r="V2133" s="234" t="e">
        <f ca="1">IF(C2133="",NA(),MATCH($B2133&amp;$C2133,'Smelter Look-up'!$J:$J,0))</f>
        <v>#N/A</v>
      </c>
      <c r="X2133" s="191">
        <f ca="1" t="shared" si="167"/>
        <v>0</v>
      </c>
      <c r="AB2133" s="235" t="str">
        <f ca="1" t="shared" si="169"/>
        <v/>
      </c>
      <c r="AC2133" s="191" t="str">
        <f ca="1" t="shared" si="170"/>
        <v/>
      </c>
      <c r="AD2133" s="191" t="str">
        <f ca="1" t="shared" si="171"/>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8"/>
        <v/>
      </c>
      <c r="T2134" s="232" t="str">
        <f ca="1">IF(B2134="","",IF(ISERROR(MATCH($J2134,SorP!$B$1:$B$6261,0)),"",INDIRECT("'SorP'!$A$"&amp;MATCH($S2134&amp;$J2134,SorP!C:C,0))))</f>
        <v/>
      </c>
      <c r="U2134" s="233"/>
      <c r="V2134" s="234" t="e">
        <f ca="1">IF(C2134="",NA(),MATCH($B2134&amp;$C2134,'Smelter Look-up'!$J:$J,0))</f>
        <v>#N/A</v>
      </c>
      <c r="X2134" s="191">
        <f ca="1" t="shared" si="167"/>
        <v>0</v>
      </c>
      <c r="AB2134" s="235" t="str">
        <f ca="1" t="shared" si="169"/>
        <v/>
      </c>
      <c r="AC2134" s="191" t="str">
        <f ca="1" t="shared" si="170"/>
        <v/>
      </c>
      <c r="AD2134" s="191" t="str">
        <f ca="1" t="shared" si="171"/>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8"/>
        <v/>
      </c>
      <c r="T2135" s="232" t="str">
        <f ca="1">IF(B2135="","",IF(ISERROR(MATCH($J2135,SorP!$B$1:$B$6261,0)),"",INDIRECT("'SorP'!$A$"&amp;MATCH($S2135&amp;$J2135,SorP!C:C,0))))</f>
        <v/>
      </c>
      <c r="U2135" s="233"/>
      <c r="V2135" s="234" t="e">
        <f ca="1">IF(C2135="",NA(),MATCH($B2135&amp;$C2135,'Smelter Look-up'!$J:$J,0))</f>
        <v>#N/A</v>
      </c>
      <c r="X2135" s="191">
        <f ca="1" t="shared" si="167"/>
        <v>0</v>
      </c>
      <c r="AB2135" s="235" t="str">
        <f ca="1" t="shared" si="169"/>
        <v/>
      </c>
      <c r="AC2135" s="191" t="str">
        <f ca="1" t="shared" si="170"/>
        <v/>
      </c>
      <c r="AD2135" s="191" t="str">
        <f ca="1" t="shared" si="171"/>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8"/>
        <v/>
      </c>
      <c r="T2136" s="232" t="str">
        <f ca="1">IF(B2136="","",IF(ISERROR(MATCH($J2136,SorP!$B$1:$B$6261,0)),"",INDIRECT("'SorP'!$A$"&amp;MATCH($S2136&amp;$J2136,SorP!C:C,0))))</f>
        <v/>
      </c>
      <c r="U2136" s="233"/>
      <c r="V2136" s="234" t="e">
        <f ca="1">IF(C2136="",NA(),MATCH($B2136&amp;$C2136,'Smelter Look-up'!$J:$J,0))</f>
        <v>#N/A</v>
      </c>
      <c r="X2136" s="191">
        <f ca="1" t="shared" si="167"/>
        <v>0</v>
      </c>
      <c r="AB2136" s="235" t="str">
        <f ca="1" t="shared" si="169"/>
        <v/>
      </c>
      <c r="AC2136" s="191" t="str">
        <f ca="1" t="shared" si="170"/>
        <v/>
      </c>
      <c r="AD2136" s="191" t="str">
        <f ca="1" t="shared" si="171"/>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8"/>
        <v/>
      </c>
      <c r="T2137" s="232" t="str">
        <f ca="1">IF(B2137="","",IF(ISERROR(MATCH($J2137,SorP!$B$1:$B$6261,0)),"",INDIRECT("'SorP'!$A$"&amp;MATCH($S2137&amp;$J2137,SorP!C:C,0))))</f>
        <v/>
      </c>
      <c r="U2137" s="233"/>
      <c r="V2137" s="234" t="e">
        <f ca="1">IF(C2137="",NA(),MATCH($B2137&amp;$C2137,'Smelter Look-up'!$J:$J,0))</f>
        <v>#N/A</v>
      </c>
      <c r="X2137" s="191">
        <f ca="1" t="shared" si="167"/>
        <v>0</v>
      </c>
      <c r="AB2137" s="235" t="str">
        <f ca="1" t="shared" si="169"/>
        <v/>
      </c>
      <c r="AC2137" s="191" t="str">
        <f ca="1" t="shared" si="170"/>
        <v/>
      </c>
      <c r="AD2137" s="191" t="str">
        <f ca="1" t="shared" si="171"/>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8"/>
        <v/>
      </c>
      <c r="T2138" s="232" t="str">
        <f ca="1">IF(B2138="","",IF(ISERROR(MATCH($J2138,SorP!$B$1:$B$6261,0)),"",INDIRECT("'SorP'!$A$"&amp;MATCH($S2138&amp;$J2138,SorP!C:C,0))))</f>
        <v/>
      </c>
      <c r="U2138" s="233"/>
      <c r="V2138" s="234" t="e">
        <f ca="1">IF(C2138="",NA(),MATCH($B2138&amp;$C2138,'Smelter Look-up'!$J:$J,0))</f>
        <v>#N/A</v>
      </c>
      <c r="X2138" s="191">
        <f ca="1" t="shared" si="167"/>
        <v>0</v>
      </c>
      <c r="AB2138" s="235" t="str">
        <f ca="1" t="shared" si="169"/>
        <v/>
      </c>
      <c r="AC2138" s="191" t="str">
        <f ca="1" t="shared" si="170"/>
        <v/>
      </c>
      <c r="AD2138" s="191" t="str">
        <f ca="1" t="shared" si="171"/>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8"/>
        <v/>
      </c>
      <c r="T2139" s="232" t="str">
        <f ca="1">IF(B2139="","",IF(ISERROR(MATCH($J2139,SorP!$B$1:$B$6261,0)),"",INDIRECT("'SorP'!$A$"&amp;MATCH($S2139&amp;$J2139,SorP!C:C,0))))</f>
        <v/>
      </c>
      <c r="U2139" s="233"/>
      <c r="V2139" s="234" t="e">
        <f ca="1">IF(C2139="",NA(),MATCH($B2139&amp;$C2139,'Smelter Look-up'!$J:$J,0))</f>
        <v>#N/A</v>
      </c>
      <c r="X2139" s="191">
        <f ca="1" t="shared" si="167"/>
        <v>0</v>
      </c>
      <c r="AB2139" s="235" t="str">
        <f ca="1" t="shared" si="169"/>
        <v/>
      </c>
      <c r="AC2139" s="191" t="str">
        <f ca="1" t="shared" si="170"/>
        <v/>
      </c>
      <c r="AD2139" s="191" t="str">
        <f ca="1" t="shared" si="171"/>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8"/>
        <v/>
      </c>
      <c r="T2140" s="232" t="str">
        <f ca="1">IF(B2140="","",IF(ISERROR(MATCH($J2140,SorP!$B$1:$B$6261,0)),"",INDIRECT("'SorP'!$A$"&amp;MATCH($S2140&amp;$J2140,SorP!C:C,0))))</f>
        <v/>
      </c>
      <c r="U2140" s="233"/>
      <c r="V2140" s="234" t="e">
        <f ca="1">IF(C2140="",NA(),MATCH($B2140&amp;$C2140,'Smelter Look-up'!$J:$J,0))</f>
        <v>#N/A</v>
      </c>
      <c r="X2140" s="191">
        <f ca="1" t="shared" si="167"/>
        <v>0</v>
      </c>
      <c r="AB2140" s="235" t="str">
        <f ca="1" t="shared" si="169"/>
        <v/>
      </c>
      <c r="AC2140" s="191" t="str">
        <f ca="1" t="shared" si="170"/>
        <v/>
      </c>
      <c r="AD2140" s="191" t="str">
        <f ca="1" t="shared" si="171"/>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8"/>
        <v/>
      </c>
      <c r="T2141" s="232" t="str">
        <f ca="1">IF(B2141="","",IF(ISERROR(MATCH($J2141,SorP!$B$1:$B$6261,0)),"",INDIRECT("'SorP'!$A$"&amp;MATCH($S2141&amp;$J2141,SorP!C:C,0))))</f>
        <v/>
      </c>
      <c r="U2141" s="233"/>
      <c r="V2141" s="234" t="e">
        <f ca="1">IF(C2141="",NA(),MATCH($B2141&amp;$C2141,'Smelter Look-up'!$J:$J,0))</f>
        <v>#N/A</v>
      </c>
      <c r="X2141" s="191">
        <f ca="1" t="shared" si="167"/>
        <v>0</v>
      </c>
      <c r="AB2141" s="235" t="str">
        <f ca="1" t="shared" si="169"/>
        <v/>
      </c>
      <c r="AC2141" s="191" t="str">
        <f ca="1" t="shared" si="170"/>
        <v/>
      </c>
      <c r="AD2141" s="191" t="str">
        <f ca="1" t="shared" si="171"/>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8"/>
        <v/>
      </c>
      <c r="T2142" s="232" t="str">
        <f ca="1">IF(B2142="","",IF(ISERROR(MATCH($J2142,SorP!$B$1:$B$6261,0)),"",INDIRECT("'SorP'!$A$"&amp;MATCH($S2142&amp;$J2142,SorP!C:C,0))))</f>
        <v/>
      </c>
      <c r="U2142" s="233"/>
      <c r="V2142" s="234" t="e">
        <f ca="1">IF(C2142="",NA(),MATCH($B2142&amp;$C2142,'Smelter Look-up'!$J:$J,0))</f>
        <v>#N/A</v>
      </c>
      <c r="X2142" s="191">
        <f ca="1" t="shared" si="167"/>
        <v>0</v>
      </c>
      <c r="AB2142" s="235" t="str">
        <f ca="1" t="shared" si="169"/>
        <v/>
      </c>
      <c r="AC2142" s="191" t="str">
        <f ca="1" t="shared" si="170"/>
        <v/>
      </c>
      <c r="AD2142" s="191" t="str">
        <f ca="1" t="shared" si="171"/>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8"/>
        <v/>
      </c>
      <c r="T2143" s="232" t="str">
        <f ca="1">IF(B2143="","",IF(ISERROR(MATCH($J2143,SorP!$B$1:$B$6261,0)),"",INDIRECT("'SorP'!$A$"&amp;MATCH($S2143&amp;$J2143,SorP!C:C,0))))</f>
        <v/>
      </c>
      <c r="U2143" s="233"/>
      <c r="V2143" s="234" t="e">
        <f ca="1">IF(C2143="",NA(),MATCH($B2143&amp;$C2143,'Smelter Look-up'!$J:$J,0))</f>
        <v>#N/A</v>
      </c>
      <c r="X2143" s="191">
        <f ca="1" t="shared" si="167"/>
        <v>0</v>
      </c>
      <c r="AB2143" s="235" t="str">
        <f ca="1" t="shared" si="169"/>
        <v/>
      </c>
      <c r="AC2143" s="191" t="str">
        <f ca="1" t="shared" si="170"/>
        <v/>
      </c>
      <c r="AD2143" s="191" t="str">
        <f ca="1" t="shared" si="171"/>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8"/>
        <v/>
      </c>
      <c r="T2144" s="232" t="str">
        <f ca="1">IF(B2144="","",IF(ISERROR(MATCH($J2144,SorP!$B$1:$B$6261,0)),"",INDIRECT("'SorP'!$A$"&amp;MATCH($S2144&amp;$J2144,SorP!C:C,0))))</f>
        <v/>
      </c>
      <c r="U2144" s="233"/>
      <c r="V2144" s="234" t="e">
        <f ca="1">IF(C2144="",NA(),MATCH($B2144&amp;$C2144,'Smelter Look-up'!$J:$J,0))</f>
        <v>#N/A</v>
      </c>
      <c r="X2144" s="191">
        <f ca="1" t="shared" si="167"/>
        <v>0</v>
      </c>
      <c r="AB2144" s="235" t="str">
        <f ca="1" t="shared" si="169"/>
        <v/>
      </c>
      <c r="AC2144" s="191" t="str">
        <f ca="1" t="shared" si="170"/>
        <v/>
      </c>
      <c r="AD2144" s="191" t="str">
        <f ca="1" t="shared" si="171"/>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8"/>
        <v/>
      </c>
      <c r="T2145" s="232" t="str">
        <f ca="1">IF(B2145="","",IF(ISERROR(MATCH($J2145,SorP!$B$1:$B$6261,0)),"",INDIRECT("'SorP'!$A$"&amp;MATCH($S2145&amp;$J2145,SorP!C:C,0))))</f>
        <v/>
      </c>
      <c r="U2145" s="233"/>
      <c r="V2145" s="234" t="e">
        <f ca="1">IF(C2145="",NA(),MATCH($B2145&amp;$C2145,'Smelter Look-up'!$J:$J,0))</f>
        <v>#N/A</v>
      </c>
      <c r="X2145" s="191">
        <f ca="1" t="shared" si="167"/>
        <v>0</v>
      </c>
      <c r="AB2145" s="235" t="str">
        <f ca="1" t="shared" si="169"/>
        <v/>
      </c>
      <c r="AC2145" s="191" t="str">
        <f ca="1" t="shared" si="170"/>
        <v/>
      </c>
      <c r="AD2145" s="191" t="str">
        <f ca="1" t="shared" si="171"/>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8"/>
        <v/>
      </c>
      <c r="T2146" s="232" t="str">
        <f ca="1">IF(B2146="","",IF(ISERROR(MATCH($J2146,SorP!$B$1:$B$6261,0)),"",INDIRECT("'SorP'!$A$"&amp;MATCH($S2146&amp;$J2146,SorP!C:C,0))))</f>
        <v/>
      </c>
      <c r="U2146" s="233"/>
      <c r="V2146" s="234" t="e">
        <f ca="1">IF(C2146="",NA(),MATCH($B2146&amp;$C2146,'Smelter Look-up'!$J:$J,0))</f>
        <v>#N/A</v>
      </c>
      <c r="X2146" s="191">
        <f ca="1" t="shared" si="167"/>
        <v>0</v>
      </c>
      <c r="AB2146" s="235" t="str">
        <f ca="1" t="shared" si="169"/>
        <v/>
      </c>
      <c r="AC2146" s="191" t="str">
        <f ca="1" t="shared" si="170"/>
        <v/>
      </c>
      <c r="AD2146" s="191" t="str">
        <f ca="1" t="shared" si="171"/>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8"/>
        <v/>
      </c>
      <c r="T2147" s="232" t="str">
        <f ca="1">IF(B2147="","",IF(ISERROR(MATCH($J2147,SorP!$B$1:$B$6261,0)),"",INDIRECT("'SorP'!$A$"&amp;MATCH($S2147&amp;$J2147,SorP!C:C,0))))</f>
        <v/>
      </c>
      <c r="U2147" s="233"/>
      <c r="V2147" s="234" t="e">
        <f ca="1">IF(C2147="",NA(),MATCH($B2147&amp;$C2147,'Smelter Look-up'!$J:$J,0))</f>
        <v>#N/A</v>
      </c>
      <c r="X2147" s="191">
        <f ca="1" t="shared" si="167"/>
        <v>0</v>
      </c>
      <c r="AB2147" s="235" t="str">
        <f ca="1" t="shared" si="169"/>
        <v/>
      </c>
      <c r="AC2147" s="191" t="str">
        <f ca="1" t="shared" si="170"/>
        <v/>
      </c>
      <c r="AD2147" s="191" t="str">
        <f ca="1" t="shared" si="171"/>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8"/>
        <v/>
      </c>
      <c r="T2148" s="232" t="str">
        <f ca="1">IF(B2148="","",IF(ISERROR(MATCH($J2148,SorP!$B$1:$B$6261,0)),"",INDIRECT("'SorP'!$A$"&amp;MATCH($S2148&amp;$J2148,SorP!C:C,0))))</f>
        <v/>
      </c>
      <c r="U2148" s="233"/>
      <c r="V2148" s="234" t="e">
        <f ca="1">IF(C2148="",NA(),MATCH($B2148&amp;$C2148,'Smelter Look-up'!$J:$J,0))</f>
        <v>#N/A</v>
      </c>
      <c r="X2148" s="191">
        <f ca="1" t="shared" si="167"/>
        <v>0</v>
      </c>
      <c r="AB2148" s="235" t="str">
        <f ca="1" t="shared" si="169"/>
        <v/>
      </c>
      <c r="AC2148" s="191" t="str">
        <f ca="1" t="shared" si="170"/>
        <v/>
      </c>
      <c r="AD2148" s="191" t="str">
        <f ca="1" t="shared" si="171"/>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8"/>
        <v/>
      </c>
      <c r="T2149" s="232" t="str">
        <f ca="1">IF(B2149="","",IF(ISERROR(MATCH($J2149,SorP!$B$1:$B$6261,0)),"",INDIRECT("'SorP'!$A$"&amp;MATCH($S2149&amp;$J2149,SorP!C:C,0))))</f>
        <v/>
      </c>
      <c r="U2149" s="233"/>
      <c r="V2149" s="234" t="e">
        <f ca="1">IF(C2149="",NA(),MATCH($B2149&amp;$C2149,'Smelter Look-up'!$J:$J,0))</f>
        <v>#N/A</v>
      </c>
      <c r="X2149" s="191">
        <f ca="1" t="shared" si="167"/>
        <v>0</v>
      </c>
      <c r="AB2149" s="235" t="str">
        <f ca="1" t="shared" si="169"/>
        <v/>
      </c>
      <c r="AC2149" s="191" t="str">
        <f ca="1" t="shared" si="170"/>
        <v/>
      </c>
      <c r="AD2149" s="191" t="str">
        <f ca="1" t="shared" si="171"/>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8"/>
        <v/>
      </c>
      <c r="T2150" s="232" t="str">
        <f ca="1">IF(B2150="","",IF(ISERROR(MATCH($J2150,SorP!$B$1:$B$6261,0)),"",INDIRECT("'SorP'!$A$"&amp;MATCH($S2150&amp;$J2150,SorP!C:C,0))))</f>
        <v/>
      </c>
      <c r="U2150" s="233"/>
      <c r="V2150" s="234" t="e">
        <f ca="1">IF(C2150="",NA(),MATCH($B2150&amp;$C2150,'Smelter Look-up'!$J:$J,0))</f>
        <v>#N/A</v>
      </c>
      <c r="X2150" s="191">
        <f ca="1" t="shared" si="167"/>
        <v>0</v>
      </c>
      <c r="AB2150" s="235" t="str">
        <f ca="1" t="shared" si="169"/>
        <v/>
      </c>
      <c r="AC2150" s="191" t="str">
        <f ca="1" t="shared" si="170"/>
        <v/>
      </c>
      <c r="AD2150" s="191" t="str">
        <f ca="1" t="shared" si="171"/>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8"/>
        <v/>
      </c>
      <c r="T2151" s="232" t="str">
        <f ca="1">IF(B2151="","",IF(ISERROR(MATCH($J2151,SorP!$B$1:$B$6261,0)),"",INDIRECT("'SorP'!$A$"&amp;MATCH($S2151&amp;$J2151,SorP!C:C,0))))</f>
        <v/>
      </c>
      <c r="U2151" s="233"/>
      <c r="V2151" s="234" t="e">
        <f ca="1">IF(C2151="",NA(),MATCH($B2151&amp;$C2151,'Smelter Look-up'!$J:$J,0))</f>
        <v>#N/A</v>
      </c>
      <c r="X2151" s="191">
        <f ca="1" t="shared" si="167"/>
        <v>0</v>
      </c>
      <c r="AB2151" s="235" t="str">
        <f ca="1" t="shared" si="169"/>
        <v/>
      </c>
      <c r="AC2151" s="191" t="str">
        <f ca="1" t="shared" si="170"/>
        <v/>
      </c>
      <c r="AD2151" s="191" t="str">
        <f ca="1" t="shared" si="171"/>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8"/>
        <v/>
      </c>
      <c r="T2152" s="232" t="str">
        <f ca="1">IF(B2152="","",IF(ISERROR(MATCH($J2152,SorP!$B$1:$B$6261,0)),"",INDIRECT("'SorP'!$A$"&amp;MATCH($S2152&amp;$J2152,SorP!C:C,0))))</f>
        <v/>
      </c>
      <c r="U2152" s="233"/>
      <c r="V2152" s="234" t="e">
        <f ca="1">IF(C2152="",NA(),MATCH($B2152&amp;$C2152,'Smelter Look-up'!$J:$J,0))</f>
        <v>#N/A</v>
      </c>
      <c r="X2152" s="191">
        <f ca="1" t="shared" si="167"/>
        <v>0</v>
      </c>
      <c r="AB2152" s="235" t="str">
        <f ca="1" t="shared" si="169"/>
        <v/>
      </c>
      <c r="AC2152" s="191" t="str">
        <f ca="1" t="shared" si="170"/>
        <v/>
      </c>
      <c r="AD2152" s="191" t="str">
        <f ca="1" t="shared" si="171"/>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8"/>
        <v/>
      </c>
      <c r="T2153" s="232" t="str">
        <f ca="1">IF(B2153="","",IF(ISERROR(MATCH($J2153,SorP!$B$1:$B$6261,0)),"",INDIRECT("'SorP'!$A$"&amp;MATCH($S2153&amp;$J2153,SorP!C:C,0))))</f>
        <v/>
      </c>
      <c r="U2153" s="233"/>
      <c r="V2153" s="234" t="e">
        <f ca="1">IF(C2153="",NA(),MATCH($B2153&amp;$C2153,'Smelter Look-up'!$J:$J,0))</f>
        <v>#N/A</v>
      </c>
      <c r="X2153" s="191">
        <f ca="1" t="shared" si="167"/>
        <v>0</v>
      </c>
      <c r="AB2153" s="235" t="str">
        <f ca="1" t="shared" si="169"/>
        <v/>
      </c>
      <c r="AC2153" s="191" t="str">
        <f ca="1" t="shared" si="170"/>
        <v/>
      </c>
      <c r="AD2153" s="191" t="str">
        <f ca="1" t="shared" si="171"/>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8"/>
        <v/>
      </c>
      <c r="T2154" s="232" t="str">
        <f ca="1">IF(B2154="","",IF(ISERROR(MATCH($J2154,SorP!$B$1:$B$6261,0)),"",INDIRECT("'SorP'!$A$"&amp;MATCH($S2154&amp;$J2154,SorP!C:C,0))))</f>
        <v/>
      </c>
      <c r="U2154" s="233"/>
      <c r="V2154" s="234" t="e">
        <f ca="1">IF(C2154="",NA(),MATCH($B2154&amp;$C2154,'Smelter Look-up'!$J:$J,0))</f>
        <v>#N/A</v>
      </c>
      <c r="X2154" s="191">
        <f ca="1" t="shared" si="167"/>
        <v>0</v>
      </c>
      <c r="AB2154" s="235" t="str">
        <f ca="1" t="shared" si="169"/>
        <v/>
      </c>
      <c r="AC2154" s="191" t="str">
        <f ca="1" t="shared" si="170"/>
        <v/>
      </c>
      <c r="AD2154" s="191" t="str">
        <f ca="1" t="shared" si="171"/>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8"/>
        <v/>
      </c>
      <c r="T2155" s="232" t="str">
        <f ca="1">IF(B2155="","",IF(ISERROR(MATCH($J2155,SorP!$B$1:$B$6261,0)),"",INDIRECT("'SorP'!$A$"&amp;MATCH($S2155&amp;$J2155,SorP!C:C,0))))</f>
        <v/>
      </c>
      <c r="U2155" s="233"/>
      <c r="V2155" s="234" t="e">
        <f ca="1">IF(C2155="",NA(),MATCH($B2155&amp;$C2155,'Smelter Look-up'!$J:$J,0))</f>
        <v>#N/A</v>
      </c>
      <c r="X2155" s="191">
        <f ca="1" t="shared" si="167"/>
        <v>0</v>
      </c>
      <c r="AB2155" s="235" t="str">
        <f ca="1" t="shared" si="169"/>
        <v/>
      </c>
      <c r="AC2155" s="191" t="str">
        <f ca="1" t="shared" si="170"/>
        <v/>
      </c>
      <c r="AD2155" s="191" t="str">
        <f ca="1" t="shared" si="171"/>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8"/>
        <v/>
      </c>
      <c r="T2156" s="232" t="str">
        <f ca="1">IF(B2156="","",IF(ISERROR(MATCH($J2156,SorP!$B$1:$B$6261,0)),"",INDIRECT("'SorP'!$A$"&amp;MATCH($S2156&amp;$J2156,SorP!C:C,0))))</f>
        <v/>
      </c>
      <c r="U2156" s="233"/>
      <c r="V2156" s="234" t="e">
        <f ca="1">IF(C2156="",NA(),MATCH($B2156&amp;$C2156,'Smelter Look-up'!$J:$J,0))</f>
        <v>#N/A</v>
      </c>
      <c r="X2156" s="191">
        <f ca="1" t="shared" si="167"/>
        <v>0</v>
      </c>
      <c r="AB2156" s="235" t="str">
        <f ca="1" t="shared" si="169"/>
        <v/>
      </c>
      <c r="AC2156" s="191" t="str">
        <f ca="1" t="shared" si="170"/>
        <v/>
      </c>
      <c r="AD2156" s="191" t="str">
        <f ca="1" t="shared" si="171"/>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8"/>
        <v/>
      </c>
      <c r="T2157" s="232" t="str">
        <f ca="1">IF(B2157="","",IF(ISERROR(MATCH($J2157,SorP!$B$1:$B$6261,0)),"",INDIRECT("'SorP'!$A$"&amp;MATCH($S2157&amp;$J2157,SorP!C:C,0))))</f>
        <v/>
      </c>
      <c r="U2157" s="233"/>
      <c r="V2157" s="234" t="e">
        <f ca="1">IF(C2157="",NA(),MATCH($B2157&amp;$C2157,'Smelter Look-up'!$J:$J,0))</f>
        <v>#N/A</v>
      </c>
      <c r="X2157" s="191">
        <f ca="1" t="shared" si="167"/>
        <v>0</v>
      </c>
      <c r="AB2157" s="235" t="str">
        <f ca="1" t="shared" si="169"/>
        <v/>
      </c>
      <c r="AC2157" s="191" t="str">
        <f ca="1" t="shared" si="170"/>
        <v/>
      </c>
      <c r="AD2157" s="191" t="str">
        <f ca="1" t="shared" si="171"/>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8"/>
        <v/>
      </c>
      <c r="T2158" s="232" t="str">
        <f ca="1">IF(B2158="","",IF(ISERROR(MATCH($J2158,SorP!$B$1:$B$6261,0)),"",INDIRECT("'SorP'!$A$"&amp;MATCH($S2158&amp;$J2158,SorP!C:C,0))))</f>
        <v/>
      </c>
      <c r="U2158" s="233"/>
      <c r="V2158" s="234" t="e">
        <f ca="1">IF(C2158="",NA(),MATCH($B2158&amp;$C2158,'Smelter Look-up'!$J:$J,0))</f>
        <v>#N/A</v>
      </c>
      <c r="X2158" s="191">
        <f ca="1" t="shared" si="167"/>
        <v>0</v>
      </c>
      <c r="AB2158" s="235" t="str">
        <f ca="1" t="shared" si="169"/>
        <v/>
      </c>
      <c r="AC2158" s="191" t="str">
        <f ca="1" t="shared" si="170"/>
        <v/>
      </c>
      <c r="AD2158" s="191" t="str">
        <f ca="1" t="shared" si="171"/>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8"/>
        <v/>
      </c>
      <c r="T2159" s="232" t="str">
        <f ca="1">IF(B2159="","",IF(ISERROR(MATCH($J2159,SorP!$B$1:$B$6261,0)),"",INDIRECT("'SorP'!$A$"&amp;MATCH($S2159&amp;$J2159,SorP!C:C,0))))</f>
        <v/>
      </c>
      <c r="U2159" s="233"/>
      <c r="V2159" s="234" t="e">
        <f ca="1">IF(C2159="",NA(),MATCH($B2159&amp;$C2159,'Smelter Look-up'!$J:$J,0))</f>
        <v>#N/A</v>
      </c>
      <c r="X2159" s="191">
        <f ca="1" t="shared" si="167"/>
        <v>0</v>
      </c>
      <c r="AB2159" s="235" t="str">
        <f ca="1" t="shared" si="169"/>
        <v/>
      </c>
      <c r="AC2159" s="191" t="str">
        <f ca="1" t="shared" si="170"/>
        <v/>
      </c>
      <c r="AD2159" s="191" t="str">
        <f ca="1" t="shared" si="171"/>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8"/>
        <v/>
      </c>
      <c r="T2160" s="232" t="str">
        <f ca="1">IF(B2160="","",IF(ISERROR(MATCH($J2160,SorP!$B$1:$B$6261,0)),"",INDIRECT("'SorP'!$A$"&amp;MATCH($S2160&amp;$J2160,SorP!C:C,0))))</f>
        <v/>
      </c>
      <c r="U2160" s="233"/>
      <c r="V2160" s="234" t="e">
        <f ca="1">IF(C2160="",NA(),MATCH($B2160&amp;$C2160,'Smelter Look-up'!$J:$J,0))</f>
        <v>#N/A</v>
      </c>
      <c r="X2160" s="191">
        <f ca="1" t="shared" si="167"/>
        <v>0</v>
      </c>
      <c r="AB2160" s="235" t="str">
        <f ca="1" t="shared" si="169"/>
        <v/>
      </c>
      <c r="AC2160" s="191" t="str">
        <f ca="1" t="shared" si="170"/>
        <v/>
      </c>
      <c r="AD2160" s="191" t="str">
        <f ca="1" t="shared" si="171"/>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8"/>
        <v/>
      </c>
      <c r="T2161" s="232" t="str">
        <f ca="1">IF(B2161="","",IF(ISERROR(MATCH($J2161,SorP!$B$1:$B$6261,0)),"",INDIRECT("'SorP'!$A$"&amp;MATCH($S2161&amp;$J2161,SorP!C:C,0))))</f>
        <v/>
      </c>
      <c r="U2161" s="233"/>
      <c r="V2161" s="234" t="e">
        <f ca="1">IF(C2161="",NA(),MATCH($B2161&amp;$C2161,'Smelter Look-up'!$J:$J,0))</f>
        <v>#N/A</v>
      </c>
      <c r="X2161" s="191">
        <f ca="1" t="shared" si="167"/>
        <v>0</v>
      </c>
      <c r="AB2161" s="235" t="str">
        <f ca="1" t="shared" si="169"/>
        <v/>
      </c>
      <c r="AC2161" s="191" t="str">
        <f ca="1" t="shared" si="170"/>
        <v/>
      </c>
      <c r="AD2161" s="191" t="str">
        <f ca="1" t="shared" si="171"/>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8"/>
        <v/>
      </c>
      <c r="T2162" s="232" t="str">
        <f ca="1">IF(B2162="","",IF(ISERROR(MATCH($J2162,SorP!$B$1:$B$6261,0)),"",INDIRECT("'SorP'!$A$"&amp;MATCH($S2162&amp;$J2162,SorP!C:C,0))))</f>
        <v/>
      </c>
      <c r="U2162" s="233"/>
      <c r="V2162" s="234" t="e">
        <f ca="1">IF(C2162="",NA(),MATCH($B2162&amp;$C2162,'Smelter Look-up'!$J:$J,0))</f>
        <v>#N/A</v>
      </c>
      <c r="X2162" s="191">
        <f ca="1" t="shared" si="167"/>
        <v>0</v>
      </c>
      <c r="AB2162" s="235" t="str">
        <f ca="1" t="shared" si="169"/>
        <v/>
      </c>
      <c r="AC2162" s="191" t="str">
        <f ca="1" t="shared" si="170"/>
        <v/>
      </c>
      <c r="AD2162" s="191" t="str">
        <f ca="1" t="shared" si="171"/>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8"/>
        <v/>
      </c>
      <c r="T2163" s="232" t="str">
        <f ca="1">IF(B2163="","",IF(ISERROR(MATCH($J2163,SorP!$B$1:$B$6261,0)),"",INDIRECT("'SorP'!$A$"&amp;MATCH($S2163&amp;$J2163,SorP!C:C,0))))</f>
        <v/>
      </c>
      <c r="U2163" s="233"/>
      <c r="V2163" s="234" t="e">
        <f ca="1">IF(C2163="",NA(),MATCH($B2163&amp;$C2163,'Smelter Look-up'!$J:$J,0))</f>
        <v>#N/A</v>
      </c>
      <c r="X2163" s="191">
        <f ca="1" t="shared" si="167"/>
        <v>0</v>
      </c>
      <c r="AB2163" s="235" t="str">
        <f ca="1" t="shared" si="169"/>
        <v/>
      </c>
      <c r="AC2163" s="191" t="str">
        <f ca="1" t="shared" si="170"/>
        <v/>
      </c>
      <c r="AD2163" s="191" t="str">
        <f ca="1" t="shared" si="171"/>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8"/>
        <v/>
      </c>
      <c r="T2164" s="232" t="str">
        <f ca="1">IF(B2164="","",IF(ISERROR(MATCH($J2164,SorP!$B$1:$B$6261,0)),"",INDIRECT("'SorP'!$A$"&amp;MATCH($S2164&amp;$J2164,SorP!C:C,0))))</f>
        <v/>
      </c>
      <c r="U2164" s="233"/>
      <c r="V2164" s="234" t="e">
        <f ca="1">IF(C2164="",NA(),MATCH($B2164&amp;$C2164,'Smelter Look-up'!$J:$J,0))</f>
        <v>#N/A</v>
      </c>
      <c r="X2164" s="191">
        <f ca="1" t="shared" si="167"/>
        <v>0</v>
      </c>
      <c r="AB2164" s="235" t="str">
        <f ca="1" t="shared" si="169"/>
        <v/>
      </c>
      <c r="AC2164" s="191" t="str">
        <f ca="1" t="shared" si="170"/>
        <v/>
      </c>
      <c r="AD2164" s="191" t="str">
        <f ca="1" t="shared" si="171"/>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8"/>
        <v/>
      </c>
      <c r="T2165" s="232" t="str">
        <f ca="1">IF(B2165="","",IF(ISERROR(MATCH($J2165,SorP!$B$1:$B$6261,0)),"",INDIRECT("'SorP'!$A$"&amp;MATCH($S2165&amp;$J2165,SorP!C:C,0))))</f>
        <v/>
      </c>
      <c r="U2165" s="233"/>
      <c r="V2165" s="234" t="e">
        <f ca="1">IF(C2165="",NA(),MATCH($B2165&amp;$C2165,'Smelter Look-up'!$J:$J,0))</f>
        <v>#N/A</v>
      </c>
      <c r="X2165" s="191">
        <f ca="1" t="shared" si="167"/>
        <v>0</v>
      </c>
      <c r="AB2165" s="235" t="str">
        <f ca="1" t="shared" si="169"/>
        <v/>
      </c>
      <c r="AC2165" s="191" t="str">
        <f ca="1" t="shared" si="170"/>
        <v/>
      </c>
      <c r="AD2165" s="191" t="str">
        <f ca="1" t="shared" si="171"/>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8"/>
        <v/>
      </c>
      <c r="T2166" s="232" t="str">
        <f ca="1">IF(B2166="","",IF(ISERROR(MATCH($J2166,SorP!$B$1:$B$6261,0)),"",INDIRECT("'SorP'!$A$"&amp;MATCH($S2166&amp;$J2166,SorP!C:C,0))))</f>
        <v/>
      </c>
      <c r="U2166" s="233"/>
      <c r="V2166" s="234" t="e">
        <f ca="1">IF(C2166="",NA(),MATCH($B2166&amp;$C2166,'Smelter Look-up'!$J:$J,0))</f>
        <v>#N/A</v>
      </c>
      <c r="X2166" s="191">
        <f ca="1" t="shared" si="167"/>
        <v>0</v>
      </c>
      <c r="AB2166" s="235" t="str">
        <f ca="1" t="shared" si="169"/>
        <v/>
      </c>
      <c r="AC2166" s="191" t="str">
        <f ca="1" t="shared" si="170"/>
        <v/>
      </c>
      <c r="AD2166" s="191" t="str">
        <f ca="1" t="shared" si="171"/>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8"/>
        <v/>
      </c>
      <c r="T2167" s="232" t="str">
        <f ca="1">IF(B2167="","",IF(ISERROR(MATCH($J2167,SorP!$B$1:$B$6261,0)),"",INDIRECT("'SorP'!$A$"&amp;MATCH($S2167&amp;$J2167,SorP!C:C,0))))</f>
        <v/>
      </c>
      <c r="U2167" s="233"/>
      <c r="V2167" s="234" t="e">
        <f ca="1">IF(C2167="",NA(),MATCH($B2167&amp;$C2167,'Smelter Look-up'!$J:$J,0))</f>
        <v>#N/A</v>
      </c>
      <c r="X2167" s="191">
        <f ca="1" t="shared" si="167"/>
        <v>0</v>
      </c>
      <c r="AB2167" s="235" t="str">
        <f ca="1" t="shared" si="169"/>
        <v/>
      </c>
      <c r="AC2167" s="191" t="str">
        <f ca="1" t="shared" si="170"/>
        <v/>
      </c>
      <c r="AD2167" s="191" t="str">
        <f ca="1" t="shared" si="171"/>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8"/>
        <v/>
      </c>
      <c r="T2168" s="232" t="str">
        <f ca="1">IF(B2168="","",IF(ISERROR(MATCH($J2168,SorP!$B$1:$B$6261,0)),"",INDIRECT("'SorP'!$A$"&amp;MATCH($S2168&amp;$J2168,SorP!C:C,0))))</f>
        <v/>
      </c>
      <c r="U2168" s="233"/>
      <c r="V2168" s="234" t="e">
        <f ca="1">IF(C2168="",NA(),MATCH($B2168&amp;$C2168,'Smelter Look-up'!$J:$J,0))</f>
        <v>#N/A</v>
      </c>
      <c r="X2168" s="191">
        <f ca="1" t="shared" si="167"/>
        <v>0</v>
      </c>
      <c r="AB2168" s="235" t="str">
        <f ca="1" t="shared" si="169"/>
        <v/>
      </c>
      <c r="AC2168" s="191" t="str">
        <f ca="1" t="shared" si="170"/>
        <v/>
      </c>
      <c r="AD2168" s="191" t="str">
        <f ca="1" t="shared" si="171"/>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8"/>
        <v/>
      </c>
      <c r="T2169" s="232" t="str">
        <f ca="1">IF(B2169="","",IF(ISERROR(MATCH($J2169,SorP!$B$1:$B$6261,0)),"",INDIRECT("'SorP'!$A$"&amp;MATCH($S2169&amp;$J2169,SorP!C:C,0))))</f>
        <v/>
      </c>
      <c r="U2169" s="233"/>
      <c r="V2169" s="234" t="e">
        <f ca="1">IF(C2169="",NA(),MATCH($B2169&amp;$C2169,'Smelter Look-up'!$J:$J,0))</f>
        <v>#N/A</v>
      </c>
      <c r="X2169" s="191">
        <f ca="1" t="shared" si="167"/>
        <v>0</v>
      </c>
      <c r="AB2169" s="235" t="str">
        <f ca="1" t="shared" si="169"/>
        <v/>
      </c>
      <c r="AC2169" s="191" t="str">
        <f ca="1" t="shared" si="170"/>
        <v/>
      </c>
      <c r="AD2169" s="191" t="str">
        <f ca="1" t="shared" si="171"/>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8"/>
        <v/>
      </c>
      <c r="T2170" s="232" t="str">
        <f ca="1">IF(B2170="","",IF(ISERROR(MATCH($J2170,SorP!$B$1:$B$6261,0)),"",INDIRECT("'SorP'!$A$"&amp;MATCH($S2170&amp;$J2170,SorP!C:C,0))))</f>
        <v/>
      </c>
      <c r="U2170" s="233"/>
      <c r="V2170" s="234" t="e">
        <f ca="1">IF(C2170="",NA(),MATCH($B2170&amp;$C2170,'Smelter Look-up'!$J:$J,0))</f>
        <v>#N/A</v>
      </c>
      <c r="X2170" s="191">
        <f ca="1" t="shared" si="167"/>
        <v>0</v>
      </c>
      <c r="AB2170" s="235" t="str">
        <f ca="1" t="shared" si="169"/>
        <v/>
      </c>
      <c r="AC2170" s="191" t="str">
        <f ca="1" t="shared" si="170"/>
        <v/>
      </c>
      <c r="AD2170" s="191" t="str">
        <f ca="1" t="shared" si="171"/>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8"/>
        <v/>
      </c>
      <c r="T2171" s="232" t="str">
        <f ca="1">IF(B2171="","",IF(ISERROR(MATCH($J2171,SorP!$B$1:$B$6261,0)),"",INDIRECT("'SorP'!$A$"&amp;MATCH($S2171&amp;$J2171,SorP!C:C,0))))</f>
        <v/>
      </c>
      <c r="U2171" s="233"/>
      <c r="V2171" s="234" t="e">
        <f ca="1">IF(C2171="",NA(),MATCH($B2171&amp;$C2171,'Smelter Look-up'!$J:$J,0))</f>
        <v>#N/A</v>
      </c>
      <c r="X2171" s="191">
        <f ca="1" t="shared" si="167"/>
        <v>0</v>
      </c>
      <c r="AB2171" s="235" t="str">
        <f ca="1" t="shared" si="169"/>
        <v/>
      </c>
      <c r="AC2171" s="191" t="str">
        <f ca="1" t="shared" si="170"/>
        <v/>
      </c>
      <c r="AD2171" s="191" t="str">
        <f ca="1" t="shared" si="171"/>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si="168"/>
        <v/>
      </c>
      <c r="T2172" s="232" t="str">
        <f ca="1">IF(B2172="","",IF(ISERROR(MATCH($J2172,SorP!$B$1:$B$6261,0)),"",INDIRECT("'SorP'!$A$"&amp;MATCH($S2172&amp;$J2172,SorP!C:C,0))))</f>
        <v/>
      </c>
      <c r="U2172" s="233"/>
      <c r="V2172" s="234" t="e">
        <f ca="1">IF(C2172="",NA(),MATCH($B2172&amp;$C2172,'Smelter Look-up'!$J:$J,0))</f>
        <v>#N/A</v>
      </c>
      <c r="X2172" s="191">
        <f ca="1" t="shared" si="167"/>
        <v>0</v>
      </c>
      <c r="AB2172" s="235" t="str">
        <f ca="1" t="shared" si="169"/>
        <v/>
      </c>
      <c r="AC2172" s="191" t="str">
        <f ca="1" t="shared" si="170"/>
        <v/>
      </c>
      <c r="AD2172" s="191" t="str">
        <f ca="1" t="shared" si="171"/>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68"/>
        <v/>
      </c>
      <c r="T2173" s="232" t="str">
        <f ca="1">IF(B2173="","",IF(ISERROR(MATCH($J2173,SorP!$B$1:$B$6261,0)),"",INDIRECT("'SorP'!$A$"&amp;MATCH($S2173&amp;$J2173,SorP!C:C,0))))</f>
        <v/>
      </c>
      <c r="U2173" s="233"/>
      <c r="V2173" s="234" t="e">
        <f ca="1">IF(C2173="",NA(),MATCH($B2173&amp;$C2173,'Smelter Look-up'!$J:$J,0))</f>
        <v>#N/A</v>
      </c>
      <c r="X2173" s="191">
        <f ca="1" t="shared" ref="X2173:X2236" si="172">IF(AND(C2173="Smelter not listed",OR(LEN(D2173)=0,LEN(E2173)=0)),1,0)</f>
        <v>0</v>
      </c>
      <c r="AB2173" s="235" t="str">
        <f ca="1" t="shared" si="169"/>
        <v/>
      </c>
      <c r="AC2173" s="191" t="str">
        <f ca="1" t="shared" si="170"/>
        <v/>
      </c>
      <c r="AD2173" s="191" t="str">
        <f ca="1" t="shared" si="171"/>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ref="S2174:S2237" si="173">IF(B2174="","",IF(ISERROR(MATCH($E2174,CL,0)),"Unknown",INDIRECT("'C'!$A$"&amp;MATCH($E2174,CL,0)+1)))</f>
        <v/>
      </c>
      <c r="T2174" s="232" t="str">
        <f ca="1">IF(B2174="","",IF(ISERROR(MATCH($J2174,SorP!$B$1:$B$6261,0)),"",INDIRECT("'SorP'!$A$"&amp;MATCH($S2174&amp;$J2174,SorP!C:C,0))))</f>
        <v/>
      </c>
      <c r="U2174" s="233"/>
      <c r="V2174" s="234" t="e">
        <f ca="1">IF(C2174="",NA(),MATCH($B2174&amp;$C2174,'Smelter Look-up'!$J:$J,0))</f>
        <v>#N/A</v>
      </c>
      <c r="X2174" s="191">
        <f ca="1" t="shared" si="172"/>
        <v>0</v>
      </c>
      <c r="AB2174" s="235" t="str">
        <f ca="1" t="shared" si="169"/>
        <v/>
      </c>
      <c r="AC2174" s="191" t="str">
        <f ca="1" t="shared" si="170"/>
        <v/>
      </c>
      <c r="AD2174" s="191" t="str">
        <f ca="1" t="shared" si="171"/>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3"/>
        <v/>
      </c>
      <c r="T2175" s="232" t="str">
        <f ca="1">IF(B2175="","",IF(ISERROR(MATCH($J2175,SorP!$B$1:$B$6261,0)),"",INDIRECT("'SorP'!$A$"&amp;MATCH($S2175&amp;$J2175,SorP!C:C,0))))</f>
        <v/>
      </c>
      <c r="U2175" s="233"/>
      <c r="V2175" s="234" t="e">
        <f ca="1">IF(C2175="",NA(),MATCH($B2175&amp;$C2175,'Smelter Look-up'!$J:$J,0))</f>
        <v>#N/A</v>
      </c>
      <c r="X2175" s="191">
        <f ca="1" t="shared" si="172"/>
        <v>0</v>
      </c>
      <c r="AB2175" s="235" t="str">
        <f ca="1" t="shared" si="169"/>
        <v/>
      </c>
      <c r="AC2175" s="191" t="str">
        <f ca="1" t="shared" si="170"/>
        <v/>
      </c>
      <c r="AD2175" s="191" t="str">
        <f ca="1" t="shared" si="171"/>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3"/>
        <v/>
      </c>
      <c r="T2176" s="232" t="str">
        <f ca="1">IF(B2176="","",IF(ISERROR(MATCH($J2176,SorP!$B$1:$B$6261,0)),"",INDIRECT("'SorP'!$A$"&amp;MATCH($S2176&amp;$J2176,SorP!C:C,0))))</f>
        <v/>
      </c>
      <c r="U2176" s="233"/>
      <c r="V2176" s="234" t="e">
        <f ca="1">IF(C2176="",NA(),MATCH($B2176&amp;$C2176,'Smelter Look-up'!$J:$J,0))</f>
        <v>#N/A</v>
      </c>
      <c r="X2176" s="191">
        <f ca="1" t="shared" si="172"/>
        <v>0</v>
      </c>
      <c r="AB2176" s="235" t="str">
        <f ca="1" t="shared" si="169"/>
        <v/>
      </c>
      <c r="AC2176" s="191" t="str">
        <f ca="1" t="shared" si="170"/>
        <v/>
      </c>
      <c r="AD2176" s="191" t="str">
        <f ca="1" t="shared" si="171"/>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3"/>
        <v/>
      </c>
      <c r="T2177" s="232" t="str">
        <f ca="1">IF(B2177="","",IF(ISERROR(MATCH($J2177,SorP!$B$1:$B$6261,0)),"",INDIRECT("'SorP'!$A$"&amp;MATCH($S2177&amp;$J2177,SorP!C:C,0))))</f>
        <v/>
      </c>
      <c r="U2177" s="233"/>
      <c r="V2177" s="234" t="e">
        <f ca="1">IF(C2177="",NA(),MATCH($B2177&amp;$C2177,'Smelter Look-up'!$J:$J,0))</f>
        <v>#N/A</v>
      </c>
      <c r="X2177" s="191">
        <f ca="1" t="shared" si="172"/>
        <v>0</v>
      </c>
      <c r="AB2177" s="235" t="str">
        <f ca="1" t="shared" si="169"/>
        <v/>
      </c>
      <c r="AC2177" s="191" t="str">
        <f ca="1" t="shared" si="170"/>
        <v/>
      </c>
      <c r="AD2177" s="191" t="str">
        <f ca="1" t="shared" si="171"/>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3"/>
        <v/>
      </c>
      <c r="T2178" s="232" t="str">
        <f ca="1">IF(B2178="","",IF(ISERROR(MATCH($J2178,SorP!$B$1:$B$6261,0)),"",INDIRECT("'SorP'!$A$"&amp;MATCH($S2178&amp;$J2178,SorP!C:C,0))))</f>
        <v/>
      </c>
      <c r="U2178" s="233"/>
      <c r="V2178" s="234" t="e">
        <f ca="1">IF(C2178="",NA(),MATCH($B2178&amp;$C2178,'Smelter Look-up'!$J:$J,0))</f>
        <v>#N/A</v>
      </c>
      <c r="X2178" s="191">
        <f ca="1" t="shared" si="172"/>
        <v>0</v>
      </c>
      <c r="AB2178" s="235" t="str">
        <f ca="1" t="shared" si="169"/>
        <v/>
      </c>
      <c r="AC2178" s="191" t="str">
        <f ca="1" t="shared" si="170"/>
        <v/>
      </c>
      <c r="AD2178" s="191" t="str">
        <f ca="1" t="shared" si="171"/>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3"/>
        <v/>
      </c>
      <c r="T2179" s="232" t="str">
        <f ca="1">IF(B2179="","",IF(ISERROR(MATCH($J2179,SorP!$B$1:$B$6261,0)),"",INDIRECT("'SorP'!$A$"&amp;MATCH($S2179&amp;$J2179,SorP!C:C,0))))</f>
        <v/>
      </c>
      <c r="U2179" s="233"/>
      <c r="V2179" s="234" t="e">
        <f ca="1">IF(C2179="",NA(),MATCH($B2179&amp;$C2179,'Smelter Look-up'!$J:$J,0))</f>
        <v>#N/A</v>
      </c>
      <c r="X2179" s="191">
        <f ca="1" t="shared" si="172"/>
        <v>0</v>
      </c>
      <c r="AB2179" s="235" t="str">
        <f ca="1" t="shared" si="169"/>
        <v/>
      </c>
      <c r="AC2179" s="191" t="str">
        <f ca="1" t="shared" si="170"/>
        <v/>
      </c>
      <c r="AD2179" s="191" t="str">
        <f ca="1" t="shared" si="171"/>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3"/>
        <v/>
      </c>
      <c r="T2180" s="232" t="str">
        <f ca="1">IF(B2180="","",IF(ISERROR(MATCH($J2180,SorP!$B$1:$B$6261,0)),"",INDIRECT("'SorP'!$A$"&amp;MATCH($S2180&amp;$J2180,SorP!C:C,0))))</f>
        <v/>
      </c>
      <c r="U2180" s="233"/>
      <c r="V2180" s="234" t="e">
        <f ca="1">IF(C2180="",NA(),MATCH($B2180&amp;$C2180,'Smelter Look-up'!$J:$J,0))</f>
        <v>#N/A</v>
      </c>
      <c r="X2180" s="191">
        <f ca="1" t="shared" si="172"/>
        <v>0</v>
      </c>
      <c r="AB2180" s="235" t="str">
        <f ca="1" t="shared" ref="AB2180:AB2243" si="174">IF(C2180="","",B2180)</f>
        <v/>
      </c>
      <c r="AC2180" s="191" t="str">
        <f ca="1" t="shared" ref="AC2180:AC2243" si="175">B2180</f>
        <v/>
      </c>
      <c r="AD2180" s="191" t="str">
        <f ca="1" t="shared" ref="AD2180:AD2243" si="176">IF(C2180="Smelter not listed",D2180,C2180)</f>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3"/>
        <v/>
      </c>
      <c r="T2181" s="232" t="str">
        <f ca="1">IF(B2181="","",IF(ISERROR(MATCH($J2181,SorP!$B$1:$B$6261,0)),"",INDIRECT("'SorP'!$A$"&amp;MATCH($S2181&amp;$J2181,SorP!C:C,0))))</f>
        <v/>
      </c>
      <c r="U2181" s="233"/>
      <c r="V2181" s="234" t="e">
        <f ca="1">IF(C2181="",NA(),MATCH($B2181&amp;$C2181,'Smelter Look-up'!$J:$J,0))</f>
        <v>#N/A</v>
      </c>
      <c r="X2181" s="191">
        <f ca="1" t="shared" si="172"/>
        <v>0</v>
      </c>
      <c r="AB2181" s="235" t="str">
        <f ca="1" t="shared" si="174"/>
        <v/>
      </c>
      <c r="AC2181" s="191" t="str">
        <f ca="1" t="shared" si="175"/>
        <v/>
      </c>
      <c r="AD2181" s="191" t="str">
        <f ca="1" t="shared" si="176"/>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3"/>
        <v/>
      </c>
      <c r="T2182" s="232" t="str">
        <f ca="1">IF(B2182="","",IF(ISERROR(MATCH($J2182,SorP!$B$1:$B$6261,0)),"",INDIRECT("'SorP'!$A$"&amp;MATCH($S2182&amp;$J2182,SorP!C:C,0))))</f>
        <v/>
      </c>
      <c r="U2182" s="233"/>
      <c r="V2182" s="234" t="e">
        <f ca="1">IF(C2182="",NA(),MATCH($B2182&amp;$C2182,'Smelter Look-up'!$J:$J,0))</f>
        <v>#N/A</v>
      </c>
      <c r="X2182" s="191">
        <f ca="1" t="shared" si="172"/>
        <v>0</v>
      </c>
      <c r="AB2182" s="235" t="str">
        <f ca="1" t="shared" si="174"/>
        <v/>
      </c>
      <c r="AC2182" s="191" t="str">
        <f ca="1" t="shared" si="175"/>
        <v/>
      </c>
      <c r="AD2182" s="191" t="str">
        <f ca="1" t="shared" si="176"/>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3"/>
        <v/>
      </c>
      <c r="T2183" s="232" t="str">
        <f ca="1">IF(B2183="","",IF(ISERROR(MATCH($J2183,SorP!$B$1:$B$6261,0)),"",INDIRECT("'SorP'!$A$"&amp;MATCH($S2183&amp;$J2183,SorP!C:C,0))))</f>
        <v/>
      </c>
      <c r="U2183" s="233"/>
      <c r="V2183" s="234" t="e">
        <f ca="1">IF(C2183="",NA(),MATCH($B2183&amp;$C2183,'Smelter Look-up'!$J:$J,0))</f>
        <v>#N/A</v>
      </c>
      <c r="X2183" s="191">
        <f ca="1" t="shared" si="172"/>
        <v>0</v>
      </c>
      <c r="AB2183" s="235" t="str">
        <f ca="1" t="shared" si="174"/>
        <v/>
      </c>
      <c r="AC2183" s="191" t="str">
        <f ca="1" t="shared" si="175"/>
        <v/>
      </c>
      <c r="AD2183" s="191" t="str">
        <f ca="1" t="shared" si="176"/>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3"/>
        <v/>
      </c>
      <c r="T2184" s="232" t="str">
        <f ca="1">IF(B2184="","",IF(ISERROR(MATCH($J2184,SorP!$B$1:$B$6261,0)),"",INDIRECT("'SorP'!$A$"&amp;MATCH($S2184&amp;$J2184,SorP!C:C,0))))</f>
        <v/>
      </c>
      <c r="U2184" s="233"/>
      <c r="V2184" s="234" t="e">
        <f ca="1">IF(C2184="",NA(),MATCH($B2184&amp;$C2184,'Smelter Look-up'!$J:$J,0))</f>
        <v>#N/A</v>
      </c>
      <c r="X2184" s="191">
        <f ca="1" t="shared" si="172"/>
        <v>0</v>
      </c>
      <c r="AB2184" s="235" t="str">
        <f ca="1" t="shared" si="174"/>
        <v/>
      </c>
      <c r="AC2184" s="191" t="str">
        <f ca="1" t="shared" si="175"/>
        <v/>
      </c>
      <c r="AD2184" s="191" t="str">
        <f ca="1" t="shared" si="176"/>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3"/>
        <v/>
      </c>
      <c r="T2185" s="232" t="str">
        <f ca="1">IF(B2185="","",IF(ISERROR(MATCH($J2185,SorP!$B$1:$B$6261,0)),"",INDIRECT("'SorP'!$A$"&amp;MATCH($S2185&amp;$J2185,SorP!C:C,0))))</f>
        <v/>
      </c>
      <c r="U2185" s="233"/>
      <c r="V2185" s="234" t="e">
        <f ca="1">IF(C2185="",NA(),MATCH($B2185&amp;$C2185,'Smelter Look-up'!$J:$J,0))</f>
        <v>#N/A</v>
      </c>
      <c r="X2185" s="191">
        <f ca="1" t="shared" si="172"/>
        <v>0</v>
      </c>
      <c r="AB2185" s="235" t="str">
        <f ca="1" t="shared" si="174"/>
        <v/>
      </c>
      <c r="AC2185" s="191" t="str">
        <f ca="1" t="shared" si="175"/>
        <v/>
      </c>
      <c r="AD2185" s="191" t="str">
        <f ca="1" t="shared" si="176"/>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3"/>
        <v/>
      </c>
      <c r="T2186" s="232" t="str">
        <f ca="1">IF(B2186="","",IF(ISERROR(MATCH($J2186,SorP!$B$1:$B$6261,0)),"",INDIRECT("'SorP'!$A$"&amp;MATCH($S2186&amp;$J2186,SorP!C:C,0))))</f>
        <v/>
      </c>
      <c r="U2186" s="233"/>
      <c r="V2186" s="234" t="e">
        <f ca="1">IF(C2186="",NA(),MATCH($B2186&amp;$C2186,'Smelter Look-up'!$J:$J,0))</f>
        <v>#N/A</v>
      </c>
      <c r="X2186" s="191">
        <f ca="1" t="shared" si="172"/>
        <v>0</v>
      </c>
      <c r="AB2186" s="235" t="str">
        <f ca="1" t="shared" si="174"/>
        <v/>
      </c>
      <c r="AC2186" s="191" t="str">
        <f ca="1" t="shared" si="175"/>
        <v/>
      </c>
      <c r="AD2186" s="191" t="str">
        <f ca="1" t="shared" si="176"/>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3"/>
        <v/>
      </c>
      <c r="T2187" s="232" t="str">
        <f ca="1">IF(B2187="","",IF(ISERROR(MATCH($J2187,SorP!$B$1:$B$6261,0)),"",INDIRECT("'SorP'!$A$"&amp;MATCH($S2187&amp;$J2187,SorP!C:C,0))))</f>
        <v/>
      </c>
      <c r="U2187" s="233"/>
      <c r="V2187" s="234" t="e">
        <f ca="1">IF(C2187="",NA(),MATCH($B2187&amp;$C2187,'Smelter Look-up'!$J:$J,0))</f>
        <v>#N/A</v>
      </c>
      <c r="X2187" s="191">
        <f ca="1" t="shared" si="172"/>
        <v>0</v>
      </c>
      <c r="AB2187" s="235" t="str">
        <f ca="1" t="shared" si="174"/>
        <v/>
      </c>
      <c r="AC2187" s="191" t="str">
        <f ca="1" t="shared" si="175"/>
        <v/>
      </c>
      <c r="AD2187" s="191" t="str">
        <f ca="1" t="shared" si="176"/>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3"/>
        <v/>
      </c>
      <c r="T2188" s="232" t="str">
        <f ca="1">IF(B2188="","",IF(ISERROR(MATCH($J2188,SorP!$B$1:$B$6261,0)),"",INDIRECT("'SorP'!$A$"&amp;MATCH($S2188&amp;$J2188,SorP!C:C,0))))</f>
        <v/>
      </c>
      <c r="U2188" s="233"/>
      <c r="V2188" s="234" t="e">
        <f ca="1">IF(C2188="",NA(),MATCH($B2188&amp;$C2188,'Smelter Look-up'!$J:$J,0))</f>
        <v>#N/A</v>
      </c>
      <c r="X2188" s="191">
        <f ca="1" t="shared" si="172"/>
        <v>0</v>
      </c>
      <c r="AB2188" s="235" t="str">
        <f ca="1" t="shared" si="174"/>
        <v/>
      </c>
      <c r="AC2188" s="191" t="str">
        <f ca="1" t="shared" si="175"/>
        <v/>
      </c>
      <c r="AD2188" s="191" t="str">
        <f ca="1" t="shared" si="176"/>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3"/>
        <v/>
      </c>
      <c r="T2189" s="232" t="str">
        <f ca="1">IF(B2189="","",IF(ISERROR(MATCH($J2189,SorP!$B$1:$B$6261,0)),"",INDIRECT("'SorP'!$A$"&amp;MATCH($S2189&amp;$J2189,SorP!C:C,0))))</f>
        <v/>
      </c>
      <c r="U2189" s="233"/>
      <c r="V2189" s="234" t="e">
        <f ca="1">IF(C2189="",NA(),MATCH($B2189&amp;$C2189,'Smelter Look-up'!$J:$J,0))</f>
        <v>#N/A</v>
      </c>
      <c r="X2189" s="191">
        <f ca="1" t="shared" si="172"/>
        <v>0</v>
      </c>
      <c r="AB2189" s="235" t="str">
        <f ca="1" t="shared" si="174"/>
        <v/>
      </c>
      <c r="AC2189" s="191" t="str">
        <f ca="1" t="shared" si="175"/>
        <v/>
      </c>
      <c r="AD2189" s="191" t="str">
        <f ca="1" t="shared" si="176"/>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3"/>
        <v/>
      </c>
      <c r="T2190" s="232" t="str">
        <f ca="1">IF(B2190="","",IF(ISERROR(MATCH($J2190,SorP!$B$1:$B$6261,0)),"",INDIRECT("'SorP'!$A$"&amp;MATCH($S2190&amp;$J2190,SorP!C:C,0))))</f>
        <v/>
      </c>
      <c r="U2190" s="233"/>
      <c r="V2190" s="234" t="e">
        <f ca="1">IF(C2190="",NA(),MATCH($B2190&amp;$C2190,'Smelter Look-up'!$J:$J,0))</f>
        <v>#N/A</v>
      </c>
      <c r="X2190" s="191">
        <f ca="1" t="shared" si="172"/>
        <v>0</v>
      </c>
      <c r="AB2190" s="235" t="str">
        <f ca="1" t="shared" si="174"/>
        <v/>
      </c>
      <c r="AC2190" s="191" t="str">
        <f ca="1" t="shared" si="175"/>
        <v/>
      </c>
      <c r="AD2190" s="191" t="str">
        <f ca="1" t="shared" si="176"/>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3"/>
        <v/>
      </c>
      <c r="T2191" s="232" t="str">
        <f ca="1">IF(B2191="","",IF(ISERROR(MATCH($J2191,SorP!$B$1:$B$6261,0)),"",INDIRECT("'SorP'!$A$"&amp;MATCH($S2191&amp;$J2191,SorP!C:C,0))))</f>
        <v/>
      </c>
      <c r="U2191" s="233"/>
      <c r="V2191" s="234" t="e">
        <f ca="1">IF(C2191="",NA(),MATCH($B2191&amp;$C2191,'Smelter Look-up'!$J:$J,0))</f>
        <v>#N/A</v>
      </c>
      <c r="X2191" s="191">
        <f ca="1" t="shared" si="172"/>
        <v>0</v>
      </c>
      <c r="AB2191" s="235" t="str">
        <f ca="1" t="shared" si="174"/>
        <v/>
      </c>
      <c r="AC2191" s="191" t="str">
        <f ca="1" t="shared" si="175"/>
        <v/>
      </c>
      <c r="AD2191" s="191" t="str">
        <f ca="1" t="shared" si="176"/>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3"/>
        <v/>
      </c>
      <c r="T2192" s="232" t="str">
        <f ca="1">IF(B2192="","",IF(ISERROR(MATCH($J2192,SorP!$B$1:$B$6261,0)),"",INDIRECT("'SorP'!$A$"&amp;MATCH($S2192&amp;$J2192,SorP!C:C,0))))</f>
        <v/>
      </c>
      <c r="U2192" s="233"/>
      <c r="V2192" s="234" t="e">
        <f ca="1">IF(C2192="",NA(),MATCH($B2192&amp;$C2192,'Smelter Look-up'!$J:$J,0))</f>
        <v>#N/A</v>
      </c>
      <c r="X2192" s="191">
        <f ca="1" t="shared" si="172"/>
        <v>0</v>
      </c>
      <c r="AB2192" s="235" t="str">
        <f ca="1" t="shared" si="174"/>
        <v/>
      </c>
      <c r="AC2192" s="191" t="str">
        <f ca="1" t="shared" si="175"/>
        <v/>
      </c>
      <c r="AD2192" s="191" t="str">
        <f ca="1" t="shared" si="176"/>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3"/>
        <v/>
      </c>
      <c r="T2193" s="232" t="str">
        <f ca="1">IF(B2193="","",IF(ISERROR(MATCH($J2193,SorP!$B$1:$B$6261,0)),"",INDIRECT("'SorP'!$A$"&amp;MATCH($S2193&amp;$J2193,SorP!C:C,0))))</f>
        <v/>
      </c>
      <c r="U2193" s="233"/>
      <c r="V2193" s="234" t="e">
        <f ca="1">IF(C2193="",NA(),MATCH($B2193&amp;$C2193,'Smelter Look-up'!$J:$J,0))</f>
        <v>#N/A</v>
      </c>
      <c r="X2193" s="191">
        <f ca="1" t="shared" si="172"/>
        <v>0</v>
      </c>
      <c r="AB2193" s="235" t="str">
        <f ca="1" t="shared" si="174"/>
        <v/>
      </c>
      <c r="AC2193" s="191" t="str">
        <f ca="1" t="shared" si="175"/>
        <v/>
      </c>
      <c r="AD2193" s="191" t="str">
        <f ca="1" t="shared" si="176"/>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3"/>
        <v/>
      </c>
      <c r="T2194" s="232" t="str">
        <f ca="1">IF(B2194="","",IF(ISERROR(MATCH($J2194,SorP!$B$1:$B$6261,0)),"",INDIRECT("'SorP'!$A$"&amp;MATCH($S2194&amp;$J2194,SorP!C:C,0))))</f>
        <v/>
      </c>
      <c r="U2194" s="233"/>
      <c r="V2194" s="234" t="e">
        <f ca="1">IF(C2194="",NA(),MATCH($B2194&amp;$C2194,'Smelter Look-up'!$J:$J,0))</f>
        <v>#N/A</v>
      </c>
      <c r="X2194" s="191">
        <f ca="1" t="shared" si="172"/>
        <v>0</v>
      </c>
      <c r="AB2194" s="235" t="str">
        <f ca="1" t="shared" si="174"/>
        <v/>
      </c>
      <c r="AC2194" s="191" t="str">
        <f ca="1" t="shared" si="175"/>
        <v/>
      </c>
      <c r="AD2194" s="191" t="str">
        <f ca="1" t="shared" si="176"/>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3"/>
        <v/>
      </c>
      <c r="T2195" s="232" t="str">
        <f ca="1">IF(B2195="","",IF(ISERROR(MATCH($J2195,SorP!$B$1:$B$6261,0)),"",INDIRECT("'SorP'!$A$"&amp;MATCH($S2195&amp;$J2195,SorP!C:C,0))))</f>
        <v/>
      </c>
      <c r="U2195" s="233"/>
      <c r="V2195" s="234" t="e">
        <f ca="1">IF(C2195="",NA(),MATCH($B2195&amp;$C2195,'Smelter Look-up'!$J:$J,0))</f>
        <v>#N/A</v>
      </c>
      <c r="X2195" s="191">
        <f ca="1" t="shared" si="172"/>
        <v>0</v>
      </c>
      <c r="AB2195" s="235" t="str">
        <f ca="1" t="shared" si="174"/>
        <v/>
      </c>
      <c r="AC2195" s="191" t="str">
        <f ca="1" t="shared" si="175"/>
        <v/>
      </c>
      <c r="AD2195" s="191" t="str">
        <f ca="1" t="shared" si="176"/>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3"/>
        <v/>
      </c>
      <c r="T2196" s="232" t="str">
        <f ca="1">IF(B2196="","",IF(ISERROR(MATCH($J2196,SorP!$B$1:$B$6261,0)),"",INDIRECT("'SorP'!$A$"&amp;MATCH($S2196&amp;$J2196,SorP!C:C,0))))</f>
        <v/>
      </c>
      <c r="U2196" s="233"/>
      <c r="V2196" s="234" t="e">
        <f ca="1">IF(C2196="",NA(),MATCH($B2196&amp;$C2196,'Smelter Look-up'!$J:$J,0))</f>
        <v>#N/A</v>
      </c>
      <c r="X2196" s="191">
        <f ca="1" t="shared" si="172"/>
        <v>0</v>
      </c>
      <c r="AB2196" s="235" t="str">
        <f ca="1" t="shared" si="174"/>
        <v/>
      </c>
      <c r="AC2196" s="191" t="str">
        <f ca="1" t="shared" si="175"/>
        <v/>
      </c>
      <c r="AD2196" s="191" t="str">
        <f ca="1" t="shared" si="176"/>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3"/>
        <v/>
      </c>
      <c r="T2197" s="232" t="str">
        <f ca="1">IF(B2197="","",IF(ISERROR(MATCH($J2197,SorP!$B$1:$B$6261,0)),"",INDIRECT("'SorP'!$A$"&amp;MATCH($S2197&amp;$J2197,SorP!C:C,0))))</f>
        <v/>
      </c>
      <c r="U2197" s="233"/>
      <c r="V2197" s="234" t="e">
        <f ca="1">IF(C2197="",NA(),MATCH($B2197&amp;$C2197,'Smelter Look-up'!$J:$J,0))</f>
        <v>#N/A</v>
      </c>
      <c r="X2197" s="191">
        <f ca="1" t="shared" si="172"/>
        <v>0</v>
      </c>
      <c r="AB2197" s="235" t="str">
        <f ca="1" t="shared" si="174"/>
        <v/>
      </c>
      <c r="AC2197" s="191" t="str">
        <f ca="1" t="shared" si="175"/>
        <v/>
      </c>
      <c r="AD2197" s="191" t="str">
        <f ca="1" t="shared" si="176"/>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3"/>
        <v/>
      </c>
      <c r="T2198" s="232" t="str">
        <f ca="1">IF(B2198="","",IF(ISERROR(MATCH($J2198,SorP!$B$1:$B$6261,0)),"",INDIRECT("'SorP'!$A$"&amp;MATCH($S2198&amp;$J2198,SorP!C:C,0))))</f>
        <v/>
      </c>
      <c r="U2198" s="233"/>
      <c r="V2198" s="234" t="e">
        <f ca="1">IF(C2198="",NA(),MATCH($B2198&amp;$C2198,'Smelter Look-up'!$J:$J,0))</f>
        <v>#N/A</v>
      </c>
      <c r="X2198" s="191">
        <f ca="1" t="shared" si="172"/>
        <v>0</v>
      </c>
      <c r="AB2198" s="235" t="str">
        <f ca="1" t="shared" si="174"/>
        <v/>
      </c>
      <c r="AC2198" s="191" t="str">
        <f ca="1" t="shared" si="175"/>
        <v/>
      </c>
      <c r="AD2198" s="191" t="str">
        <f ca="1" t="shared" si="176"/>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3"/>
        <v/>
      </c>
      <c r="T2199" s="232" t="str">
        <f ca="1">IF(B2199="","",IF(ISERROR(MATCH($J2199,SorP!$B$1:$B$6261,0)),"",INDIRECT("'SorP'!$A$"&amp;MATCH($S2199&amp;$J2199,SorP!C:C,0))))</f>
        <v/>
      </c>
      <c r="U2199" s="233"/>
      <c r="V2199" s="234" t="e">
        <f ca="1">IF(C2199="",NA(),MATCH($B2199&amp;$C2199,'Smelter Look-up'!$J:$J,0))</f>
        <v>#N/A</v>
      </c>
      <c r="X2199" s="191">
        <f ca="1" t="shared" si="172"/>
        <v>0</v>
      </c>
      <c r="AB2199" s="235" t="str">
        <f ca="1" t="shared" si="174"/>
        <v/>
      </c>
      <c r="AC2199" s="191" t="str">
        <f ca="1" t="shared" si="175"/>
        <v/>
      </c>
      <c r="AD2199" s="191" t="str">
        <f ca="1" t="shared" si="176"/>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3"/>
        <v/>
      </c>
      <c r="T2200" s="232" t="str">
        <f ca="1">IF(B2200="","",IF(ISERROR(MATCH($J2200,SorP!$B$1:$B$6261,0)),"",INDIRECT("'SorP'!$A$"&amp;MATCH($S2200&amp;$J2200,SorP!C:C,0))))</f>
        <v/>
      </c>
      <c r="U2200" s="233"/>
      <c r="V2200" s="234" t="e">
        <f ca="1">IF(C2200="",NA(),MATCH($B2200&amp;$C2200,'Smelter Look-up'!$J:$J,0))</f>
        <v>#N/A</v>
      </c>
      <c r="X2200" s="191">
        <f ca="1" t="shared" si="172"/>
        <v>0</v>
      </c>
      <c r="AB2200" s="235" t="str">
        <f ca="1" t="shared" si="174"/>
        <v/>
      </c>
      <c r="AC2200" s="191" t="str">
        <f ca="1" t="shared" si="175"/>
        <v/>
      </c>
      <c r="AD2200" s="191" t="str">
        <f ca="1" t="shared" si="176"/>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3"/>
        <v/>
      </c>
      <c r="T2201" s="232" t="str">
        <f ca="1">IF(B2201="","",IF(ISERROR(MATCH($J2201,SorP!$B$1:$B$6261,0)),"",INDIRECT("'SorP'!$A$"&amp;MATCH($S2201&amp;$J2201,SorP!C:C,0))))</f>
        <v/>
      </c>
      <c r="U2201" s="233"/>
      <c r="V2201" s="234" t="e">
        <f ca="1">IF(C2201="",NA(),MATCH($B2201&amp;$C2201,'Smelter Look-up'!$J:$J,0))</f>
        <v>#N/A</v>
      </c>
      <c r="X2201" s="191">
        <f ca="1" t="shared" si="172"/>
        <v>0</v>
      </c>
      <c r="AB2201" s="235" t="str">
        <f ca="1" t="shared" si="174"/>
        <v/>
      </c>
      <c r="AC2201" s="191" t="str">
        <f ca="1" t="shared" si="175"/>
        <v/>
      </c>
      <c r="AD2201" s="191" t="str">
        <f ca="1" t="shared" si="176"/>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3"/>
        <v/>
      </c>
      <c r="T2202" s="232" t="str">
        <f ca="1">IF(B2202="","",IF(ISERROR(MATCH($J2202,SorP!$B$1:$B$6261,0)),"",INDIRECT("'SorP'!$A$"&amp;MATCH($S2202&amp;$J2202,SorP!C:C,0))))</f>
        <v/>
      </c>
      <c r="U2202" s="233"/>
      <c r="V2202" s="234" t="e">
        <f ca="1">IF(C2202="",NA(),MATCH($B2202&amp;$C2202,'Smelter Look-up'!$J:$J,0))</f>
        <v>#N/A</v>
      </c>
      <c r="X2202" s="191">
        <f ca="1" t="shared" si="172"/>
        <v>0</v>
      </c>
      <c r="AB2202" s="235" t="str">
        <f ca="1" t="shared" si="174"/>
        <v/>
      </c>
      <c r="AC2202" s="191" t="str">
        <f ca="1" t="shared" si="175"/>
        <v/>
      </c>
      <c r="AD2202" s="191" t="str">
        <f ca="1" t="shared" si="176"/>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3"/>
        <v/>
      </c>
      <c r="T2203" s="232" t="str">
        <f ca="1">IF(B2203="","",IF(ISERROR(MATCH($J2203,SorP!$B$1:$B$6261,0)),"",INDIRECT("'SorP'!$A$"&amp;MATCH($S2203&amp;$J2203,SorP!C:C,0))))</f>
        <v/>
      </c>
      <c r="U2203" s="233"/>
      <c r="V2203" s="234" t="e">
        <f ca="1">IF(C2203="",NA(),MATCH($B2203&amp;$C2203,'Smelter Look-up'!$J:$J,0))</f>
        <v>#N/A</v>
      </c>
      <c r="X2203" s="191">
        <f ca="1" t="shared" si="172"/>
        <v>0</v>
      </c>
      <c r="AB2203" s="235" t="str">
        <f ca="1" t="shared" si="174"/>
        <v/>
      </c>
      <c r="AC2203" s="191" t="str">
        <f ca="1" t="shared" si="175"/>
        <v/>
      </c>
      <c r="AD2203" s="191" t="str">
        <f ca="1" t="shared" si="176"/>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3"/>
        <v/>
      </c>
      <c r="T2204" s="232" t="str">
        <f ca="1">IF(B2204="","",IF(ISERROR(MATCH($J2204,SorP!$B$1:$B$6261,0)),"",INDIRECT("'SorP'!$A$"&amp;MATCH($S2204&amp;$J2204,SorP!C:C,0))))</f>
        <v/>
      </c>
      <c r="U2204" s="233"/>
      <c r="V2204" s="234" t="e">
        <f ca="1">IF(C2204="",NA(),MATCH($B2204&amp;$C2204,'Smelter Look-up'!$J:$J,0))</f>
        <v>#N/A</v>
      </c>
      <c r="X2204" s="191">
        <f ca="1" t="shared" si="172"/>
        <v>0</v>
      </c>
      <c r="AB2204" s="235" t="str">
        <f ca="1" t="shared" si="174"/>
        <v/>
      </c>
      <c r="AC2204" s="191" t="str">
        <f ca="1" t="shared" si="175"/>
        <v/>
      </c>
      <c r="AD2204" s="191" t="str">
        <f ca="1" t="shared" si="176"/>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3"/>
        <v/>
      </c>
      <c r="T2205" s="232" t="str">
        <f ca="1">IF(B2205="","",IF(ISERROR(MATCH($J2205,SorP!$B$1:$B$6261,0)),"",INDIRECT("'SorP'!$A$"&amp;MATCH($S2205&amp;$J2205,SorP!C:C,0))))</f>
        <v/>
      </c>
      <c r="U2205" s="233"/>
      <c r="V2205" s="234" t="e">
        <f ca="1">IF(C2205="",NA(),MATCH($B2205&amp;$C2205,'Smelter Look-up'!$J:$J,0))</f>
        <v>#N/A</v>
      </c>
      <c r="X2205" s="191">
        <f ca="1" t="shared" si="172"/>
        <v>0</v>
      </c>
      <c r="AB2205" s="235" t="str">
        <f ca="1" t="shared" si="174"/>
        <v/>
      </c>
      <c r="AC2205" s="191" t="str">
        <f ca="1" t="shared" si="175"/>
        <v/>
      </c>
      <c r="AD2205" s="191" t="str">
        <f ca="1" t="shared" si="176"/>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3"/>
        <v/>
      </c>
      <c r="T2206" s="232" t="str">
        <f ca="1">IF(B2206="","",IF(ISERROR(MATCH($J2206,SorP!$B$1:$B$6261,0)),"",INDIRECT("'SorP'!$A$"&amp;MATCH($S2206&amp;$J2206,SorP!C:C,0))))</f>
        <v/>
      </c>
      <c r="U2206" s="233"/>
      <c r="V2206" s="234" t="e">
        <f ca="1">IF(C2206="",NA(),MATCH($B2206&amp;$C2206,'Smelter Look-up'!$J:$J,0))</f>
        <v>#N/A</v>
      </c>
      <c r="X2206" s="191">
        <f ca="1" t="shared" si="172"/>
        <v>0</v>
      </c>
      <c r="AB2206" s="235" t="str">
        <f ca="1" t="shared" si="174"/>
        <v/>
      </c>
      <c r="AC2206" s="191" t="str">
        <f ca="1" t="shared" si="175"/>
        <v/>
      </c>
      <c r="AD2206" s="191" t="str">
        <f ca="1" t="shared" si="176"/>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3"/>
        <v/>
      </c>
      <c r="T2207" s="232" t="str">
        <f ca="1">IF(B2207="","",IF(ISERROR(MATCH($J2207,SorP!$B$1:$B$6261,0)),"",INDIRECT("'SorP'!$A$"&amp;MATCH($S2207&amp;$J2207,SorP!C:C,0))))</f>
        <v/>
      </c>
      <c r="U2207" s="233"/>
      <c r="V2207" s="234" t="e">
        <f ca="1">IF(C2207="",NA(),MATCH($B2207&amp;$C2207,'Smelter Look-up'!$J:$J,0))</f>
        <v>#N/A</v>
      </c>
      <c r="X2207" s="191">
        <f ca="1" t="shared" si="172"/>
        <v>0</v>
      </c>
      <c r="AB2207" s="235" t="str">
        <f ca="1" t="shared" si="174"/>
        <v/>
      </c>
      <c r="AC2207" s="191" t="str">
        <f ca="1" t="shared" si="175"/>
        <v/>
      </c>
      <c r="AD2207" s="191" t="str">
        <f ca="1" t="shared" si="176"/>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3"/>
        <v/>
      </c>
      <c r="T2208" s="232" t="str">
        <f ca="1">IF(B2208="","",IF(ISERROR(MATCH($J2208,SorP!$B$1:$B$6261,0)),"",INDIRECT("'SorP'!$A$"&amp;MATCH($S2208&amp;$J2208,SorP!C:C,0))))</f>
        <v/>
      </c>
      <c r="U2208" s="233"/>
      <c r="V2208" s="234" t="e">
        <f ca="1">IF(C2208="",NA(),MATCH($B2208&amp;$C2208,'Smelter Look-up'!$J:$J,0))</f>
        <v>#N/A</v>
      </c>
      <c r="X2208" s="191">
        <f ca="1" t="shared" si="172"/>
        <v>0</v>
      </c>
      <c r="AB2208" s="235" t="str">
        <f ca="1" t="shared" si="174"/>
        <v/>
      </c>
      <c r="AC2208" s="191" t="str">
        <f ca="1" t="shared" si="175"/>
        <v/>
      </c>
      <c r="AD2208" s="191" t="str">
        <f ca="1" t="shared" si="176"/>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3"/>
        <v/>
      </c>
      <c r="T2209" s="232" t="str">
        <f ca="1">IF(B2209="","",IF(ISERROR(MATCH($J2209,SorP!$B$1:$B$6261,0)),"",INDIRECT("'SorP'!$A$"&amp;MATCH($S2209&amp;$J2209,SorP!C:C,0))))</f>
        <v/>
      </c>
      <c r="U2209" s="233"/>
      <c r="V2209" s="234" t="e">
        <f ca="1">IF(C2209="",NA(),MATCH($B2209&amp;$C2209,'Smelter Look-up'!$J:$J,0))</f>
        <v>#N/A</v>
      </c>
      <c r="X2209" s="191">
        <f ca="1" t="shared" si="172"/>
        <v>0</v>
      </c>
      <c r="AB2209" s="235" t="str">
        <f ca="1" t="shared" si="174"/>
        <v/>
      </c>
      <c r="AC2209" s="191" t="str">
        <f ca="1" t="shared" si="175"/>
        <v/>
      </c>
      <c r="AD2209" s="191" t="str">
        <f ca="1" t="shared" si="176"/>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3"/>
        <v/>
      </c>
      <c r="T2210" s="232" t="str">
        <f ca="1">IF(B2210="","",IF(ISERROR(MATCH($J2210,SorP!$B$1:$B$6261,0)),"",INDIRECT("'SorP'!$A$"&amp;MATCH($S2210&amp;$J2210,SorP!C:C,0))))</f>
        <v/>
      </c>
      <c r="U2210" s="233"/>
      <c r="V2210" s="234" t="e">
        <f ca="1">IF(C2210="",NA(),MATCH($B2210&amp;$C2210,'Smelter Look-up'!$J:$J,0))</f>
        <v>#N/A</v>
      </c>
      <c r="X2210" s="191">
        <f ca="1" t="shared" si="172"/>
        <v>0</v>
      </c>
      <c r="AB2210" s="235" t="str">
        <f ca="1" t="shared" si="174"/>
        <v/>
      </c>
      <c r="AC2210" s="191" t="str">
        <f ca="1" t="shared" si="175"/>
        <v/>
      </c>
      <c r="AD2210" s="191" t="str">
        <f ca="1" t="shared" si="176"/>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3"/>
        <v/>
      </c>
      <c r="T2211" s="232" t="str">
        <f ca="1">IF(B2211="","",IF(ISERROR(MATCH($J2211,SorP!$B$1:$B$6261,0)),"",INDIRECT("'SorP'!$A$"&amp;MATCH($S2211&amp;$J2211,SorP!C:C,0))))</f>
        <v/>
      </c>
      <c r="U2211" s="233"/>
      <c r="V2211" s="234" t="e">
        <f ca="1">IF(C2211="",NA(),MATCH($B2211&amp;$C2211,'Smelter Look-up'!$J:$J,0))</f>
        <v>#N/A</v>
      </c>
      <c r="X2211" s="191">
        <f ca="1" t="shared" si="172"/>
        <v>0</v>
      </c>
      <c r="AB2211" s="235" t="str">
        <f ca="1" t="shared" si="174"/>
        <v/>
      </c>
      <c r="AC2211" s="191" t="str">
        <f ca="1" t="shared" si="175"/>
        <v/>
      </c>
      <c r="AD2211" s="191" t="str">
        <f ca="1" t="shared" si="176"/>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3"/>
        <v/>
      </c>
      <c r="T2212" s="232" t="str">
        <f ca="1">IF(B2212="","",IF(ISERROR(MATCH($J2212,SorP!$B$1:$B$6261,0)),"",INDIRECT("'SorP'!$A$"&amp;MATCH($S2212&amp;$J2212,SorP!C:C,0))))</f>
        <v/>
      </c>
      <c r="U2212" s="233"/>
      <c r="V2212" s="234" t="e">
        <f ca="1">IF(C2212="",NA(),MATCH($B2212&amp;$C2212,'Smelter Look-up'!$J:$J,0))</f>
        <v>#N/A</v>
      </c>
      <c r="X2212" s="191">
        <f ca="1" t="shared" si="172"/>
        <v>0</v>
      </c>
      <c r="AB2212" s="235" t="str">
        <f ca="1" t="shared" si="174"/>
        <v/>
      </c>
      <c r="AC2212" s="191" t="str">
        <f ca="1" t="shared" si="175"/>
        <v/>
      </c>
      <c r="AD2212" s="191" t="str">
        <f ca="1" t="shared" si="176"/>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3"/>
        <v/>
      </c>
      <c r="T2213" s="232" t="str">
        <f ca="1">IF(B2213="","",IF(ISERROR(MATCH($J2213,SorP!$B$1:$B$6261,0)),"",INDIRECT("'SorP'!$A$"&amp;MATCH($S2213&amp;$J2213,SorP!C:C,0))))</f>
        <v/>
      </c>
      <c r="U2213" s="233"/>
      <c r="V2213" s="234" t="e">
        <f ca="1">IF(C2213="",NA(),MATCH($B2213&amp;$C2213,'Smelter Look-up'!$J:$J,0))</f>
        <v>#N/A</v>
      </c>
      <c r="X2213" s="191">
        <f ca="1" t="shared" si="172"/>
        <v>0</v>
      </c>
      <c r="AB2213" s="235" t="str">
        <f ca="1" t="shared" si="174"/>
        <v/>
      </c>
      <c r="AC2213" s="191" t="str">
        <f ca="1" t="shared" si="175"/>
        <v/>
      </c>
      <c r="AD2213" s="191" t="str">
        <f ca="1" t="shared" si="176"/>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3"/>
        <v/>
      </c>
      <c r="T2214" s="232" t="str">
        <f ca="1">IF(B2214="","",IF(ISERROR(MATCH($J2214,SorP!$B$1:$B$6261,0)),"",INDIRECT("'SorP'!$A$"&amp;MATCH($S2214&amp;$J2214,SorP!C:C,0))))</f>
        <v/>
      </c>
      <c r="U2214" s="233"/>
      <c r="V2214" s="234" t="e">
        <f ca="1">IF(C2214="",NA(),MATCH($B2214&amp;$C2214,'Smelter Look-up'!$J:$J,0))</f>
        <v>#N/A</v>
      </c>
      <c r="X2214" s="191">
        <f ca="1" t="shared" si="172"/>
        <v>0</v>
      </c>
      <c r="AB2214" s="235" t="str">
        <f ca="1" t="shared" si="174"/>
        <v/>
      </c>
      <c r="AC2214" s="191" t="str">
        <f ca="1" t="shared" si="175"/>
        <v/>
      </c>
      <c r="AD2214" s="191" t="str">
        <f ca="1" t="shared" si="176"/>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3"/>
        <v/>
      </c>
      <c r="T2215" s="232" t="str">
        <f ca="1">IF(B2215="","",IF(ISERROR(MATCH($J2215,SorP!$B$1:$B$6261,0)),"",INDIRECT("'SorP'!$A$"&amp;MATCH($S2215&amp;$J2215,SorP!C:C,0))))</f>
        <v/>
      </c>
      <c r="U2215" s="233"/>
      <c r="V2215" s="234" t="e">
        <f ca="1">IF(C2215="",NA(),MATCH($B2215&amp;$C2215,'Smelter Look-up'!$J:$J,0))</f>
        <v>#N/A</v>
      </c>
      <c r="X2215" s="191">
        <f ca="1" t="shared" si="172"/>
        <v>0</v>
      </c>
      <c r="AB2215" s="235" t="str">
        <f ca="1" t="shared" si="174"/>
        <v/>
      </c>
      <c r="AC2215" s="191" t="str">
        <f ca="1" t="shared" si="175"/>
        <v/>
      </c>
      <c r="AD2215" s="191" t="str">
        <f ca="1" t="shared" si="176"/>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3"/>
        <v/>
      </c>
      <c r="T2216" s="232" t="str">
        <f ca="1">IF(B2216="","",IF(ISERROR(MATCH($J2216,SorP!$B$1:$B$6261,0)),"",INDIRECT("'SorP'!$A$"&amp;MATCH($S2216&amp;$J2216,SorP!C:C,0))))</f>
        <v/>
      </c>
      <c r="U2216" s="233"/>
      <c r="V2216" s="234" t="e">
        <f ca="1">IF(C2216="",NA(),MATCH($B2216&amp;$C2216,'Smelter Look-up'!$J:$J,0))</f>
        <v>#N/A</v>
      </c>
      <c r="X2216" s="191">
        <f ca="1" t="shared" si="172"/>
        <v>0</v>
      </c>
      <c r="AB2216" s="235" t="str">
        <f ca="1" t="shared" si="174"/>
        <v/>
      </c>
      <c r="AC2216" s="191" t="str">
        <f ca="1" t="shared" si="175"/>
        <v/>
      </c>
      <c r="AD2216" s="191" t="str">
        <f ca="1" t="shared" si="176"/>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3"/>
        <v/>
      </c>
      <c r="T2217" s="232" t="str">
        <f ca="1">IF(B2217="","",IF(ISERROR(MATCH($J2217,SorP!$B$1:$B$6261,0)),"",INDIRECT("'SorP'!$A$"&amp;MATCH($S2217&amp;$J2217,SorP!C:C,0))))</f>
        <v/>
      </c>
      <c r="U2217" s="233"/>
      <c r="V2217" s="234" t="e">
        <f ca="1">IF(C2217="",NA(),MATCH($B2217&amp;$C2217,'Smelter Look-up'!$J:$J,0))</f>
        <v>#N/A</v>
      </c>
      <c r="X2217" s="191">
        <f ca="1" t="shared" si="172"/>
        <v>0</v>
      </c>
      <c r="AB2217" s="235" t="str">
        <f ca="1" t="shared" si="174"/>
        <v/>
      </c>
      <c r="AC2217" s="191" t="str">
        <f ca="1" t="shared" si="175"/>
        <v/>
      </c>
      <c r="AD2217" s="191" t="str">
        <f ca="1" t="shared" si="176"/>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3"/>
        <v/>
      </c>
      <c r="T2218" s="232" t="str">
        <f ca="1">IF(B2218="","",IF(ISERROR(MATCH($J2218,SorP!$B$1:$B$6261,0)),"",INDIRECT("'SorP'!$A$"&amp;MATCH($S2218&amp;$J2218,SorP!C:C,0))))</f>
        <v/>
      </c>
      <c r="U2218" s="233"/>
      <c r="V2218" s="234" t="e">
        <f ca="1">IF(C2218="",NA(),MATCH($B2218&amp;$C2218,'Smelter Look-up'!$J:$J,0))</f>
        <v>#N/A</v>
      </c>
      <c r="X2218" s="191">
        <f ca="1" t="shared" si="172"/>
        <v>0</v>
      </c>
      <c r="AB2218" s="235" t="str">
        <f ca="1" t="shared" si="174"/>
        <v/>
      </c>
      <c r="AC2218" s="191" t="str">
        <f ca="1" t="shared" si="175"/>
        <v/>
      </c>
      <c r="AD2218" s="191" t="str">
        <f ca="1" t="shared" si="176"/>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3"/>
        <v/>
      </c>
      <c r="T2219" s="232" t="str">
        <f ca="1">IF(B2219="","",IF(ISERROR(MATCH($J2219,SorP!$B$1:$B$6261,0)),"",INDIRECT("'SorP'!$A$"&amp;MATCH($S2219&amp;$J2219,SorP!C:C,0))))</f>
        <v/>
      </c>
      <c r="U2219" s="233"/>
      <c r="V2219" s="234" t="e">
        <f ca="1">IF(C2219="",NA(),MATCH($B2219&amp;$C2219,'Smelter Look-up'!$J:$J,0))</f>
        <v>#N/A</v>
      </c>
      <c r="X2219" s="191">
        <f ca="1" t="shared" si="172"/>
        <v>0</v>
      </c>
      <c r="AB2219" s="235" t="str">
        <f ca="1" t="shared" si="174"/>
        <v/>
      </c>
      <c r="AC2219" s="191" t="str">
        <f ca="1" t="shared" si="175"/>
        <v/>
      </c>
      <c r="AD2219" s="191" t="str">
        <f ca="1" t="shared" si="176"/>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3"/>
        <v/>
      </c>
      <c r="T2220" s="232" t="str">
        <f ca="1">IF(B2220="","",IF(ISERROR(MATCH($J2220,SorP!$B$1:$B$6261,0)),"",INDIRECT("'SorP'!$A$"&amp;MATCH($S2220&amp;$J2220,SorP!C:C,0))))</f>
        <v/>
      </c>
      <c r="U2220" s="233"/>
      <c r="V2220" s="234" t="e">
        <f ca="1">IF(C2220="",NA(),MATCH($B2220&amp;$C2220,'Smelter Look-up'!$J:$J,0))</f>
        <v>#N/A</v>
      </c>
      <c r="X2220" s="191">
        <f ca="1" t="shared" si="172"/>
        <v>0</v>
      </c>
      <c r="AB2220" s="235" t="str">
        <f ca="1" t="shared" si="174"/>
        <v/>
      </c>
      <c r="AC2220" s="191" t="str">
        <f ca="1" t="shared" si="175"/>
        <v/>
      </c>
      <c r="AD2220" s="191" t="str">
        <f ca="1" t="shared" si="176"/>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3"/>
        <v/>
      </c>
      <c r="T2221" s="232" t="str">
        <f ca="1">IF(B2221="","",IF(ISERROR(MATCH($J2221,SorP!$B$1:$B$6261,0)),"",INDIRECT("'SorP'!$A$"&amp;MATCH($S2221&amp;$J2221,SorP!C:C,0))))</f>
        <v/>
      </c>
      <c r="U2221" s="233"/>
      <c r="V2221" s="234" t="e">
        <f ca="1">IF(C2221="",NA(),MATCH($B2221&amp;$C2221,'Smelter Look-up'!$J:$J,0))</f>
        <v>#N/A</v>
      </c>
      <c r="X2221" s="191">
        <f ca="1" t="shared" si="172"/>
        <v>0</v>
      </c>
      <c r="AB2221" s="235" t="str">
        <f ca="1" t="shared" si="174"/>
        <v/>
      </c>
      <c r="AC2221" s="191" t="str">
        <f ca="1" t="shared" si="175"/>
        <v/>
      </c>
      <c r="AD2221" s="191" t="str">
        <f ca="1" t="shared" si="176"/>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3"/>
        <v/>
      </c>
      <c r="T2222" s="232" t="str">
        <f ca="1">IF(B2222="","",IF(ISERROR(MATCH($J2222,SorP!$B$1:$B$6261,0)),"",INDIRECT("'SorP'!$A$"&amp;MATCH($S2222&amp;$J2222,SorP!C:C,0))))</f>
        <v/>
      </c>
      <c r="U2222" s="233"/>
      <c r="V2222" s="234" t="e">
        <f ca="1">IF(C2222="",NA(),MATCH($B2222&amp;$C2222,'Smelter Look-up'!$J:$J,0))</f>
        <v>#N/A</v>
      </c>
      <c r="X2222" s="191">
        <f ca="1" t="shared" si="172"/>
        <v>0</v>
      </c>
      <c r="AB2222" s="235" t="str">
        <f ca="1" t="shared" si="174"/>
        <v/>
      </c>
      <c r="AC2222" s="191" t="str">
        <f ca="1" t="shared" si="175"/>
        <v/>
      </c>
      <c r="AD2222" s="191" t="str">
        <f ca="1" t="shared" si="176"/>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3"/>
        <v/>
      </c>
      <c r="T2223" s="232" t="str">
        <f ca="1">IF(B2223="","",IF(ISERROR(MATCH($J2223,SorP!$B$1:$B$6261,0)),"",INDIRECT("'SorP'!$A$"&amp;MATCH($S2223&amp;$J2223,SorP!C:C,0))))</f>
        <v/>
      </c>
      <c r="U2223" s="233"/>
      <c r="V2223" s="234" t="e">
        <f ca="1">IF(C2223="",NA(),MATCH($B2223&amp;$C2223,'Smelter Look-up'!$J:$J,0))</f>
        <v>#N/A</v>
      </c>
      <c r="X2223" s="191">
        <f ca="1" t="shared" si="172"/>
        <v>0</v>
      </c>
      <c r="AB2223" s="235" t="str">
        <f ca="1" t="shared" si="174"/>
        <v/>
      </c>
      <c r="AC2223" s="191" t="str">
        <f ca="1" t="shared" si="175"/>
        <v/>
      </c>
      <c r="AD2223" s="191" t="str">
        <f ca="1" t="shared" si="176"/>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3"/>
        <v/>
      </c>
      <c r="T2224" s="232" t="str">
        <f ca="1">IF(B2224="","",IF(ISERROR(MATCH($J2224,SorP!$B$1:$B$6261,0)),"",INDIRECT("'SorP'!$A$"&amp;MATCH($S2224&amp;$J2224,SorP!C:C,0))))</f>
        <v/>
      </c>
      <c r="U2224" s="233"/>
      <c r="V2224" s="234" t="e">
        <f ca="1">IF(C2224="",NA(),MATCH($B2224&amp;$C2224,'Smelter Look-up'!$J:$J,0))</f>
        <v>#N/A</v>
      </c>
      <c r="X2224" s="191">
        <f ca="1" t="shared" si="172"/>
        <v>0</v>
      </c>
      <c r="AB2224" s="235" t="str">
        <f ca="1" t="shared" si="174"/>
        <v/>
      </c>
      <c r="AC2224" s="191" t="str">
        <f ca="1" t="shared" si="175"/>
        <v/>
      </c>
      <c r="AD2224" s="191" t="str">
        <f ca="1" t="shared" si="176"/>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3"/>
        <v/>
      </c>
      <c r="T2225" s="232" t="str">
        <f ca="1">IF(B2225="","",IF(ISERROR(MATCH($J2225,SorP!$B$1:$B$6261,0)),"",INDIRECT("'SorP'!$A$"&amp;MATCH($S2225&amp;$J2225,SorP!C:C,0))))</f>
        <v/>
      </c>
      <c r="U2225" s="233"/>
      <c r="V2225" s="234" t="e">
        <f ca="1">IF(C2225="",NA(),MATCH($B2225&amp;$C2225,'Smelter Look-up'!$J:$J,0))</f>
        <v>#N/A</v>
      </c>
      <c r="X2225" s="191">
        <f ca="1" t="shared" si="172"/>
        <v>0</v>
      </c>
      <c r="AB2225" s="235" t="str">
        <f ca="1" t="shared" si="174"/>
        <v/>
      </c>
      <c r="AC2225" s="191" t="str">
        <f ca="1" t="shared" si="175"/>
        <v/>
      </c>
      <c r="AD2225" s="191" t="str">
        <f ca="1" t="shared" si="176"/>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3"/>
        <v/>
      </c>
      <c r="T2226" s="232" t="str">
        <f ca="1">IF(B2226="","",IF(ISERROR(MATCH($J2226,SorP!$B$1:$B$6261,0)),"",INDIRECT("'SorP'!$A$"&amp;MATCH($S2226&amp;$J2226,SorP!C:C,0))))</f>
        <v/>
      </c>
      <c r="U2226" s="233"/>
      <c r="V2226" s="234" t="e">
        <f ca="1">IF(C2226="",NA(),MATCH($B2226&amp;$C2226,'Smelter Look-up'!$J:$J,0))</f>
        <v>#N/A</v>
      </c>
      <c r="X2226" s="191">
        <f ca="1" t="shared" si="172"/>
        <v>0</v>
      </c>
      <c r="AB2226" s="235" t="str">
        <f ca="1" t="shared" si="174"/>
        <v/>
      </c>
      <c r="AC2226" s="191" t="str">
        <f ca="1" t="shared" si="175"/>
        <v/>
      </c>
      <c r="AD2226" s="191" t="str">
        <f ca="1" t="shared" si="176"/>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3"/>
        <v/>
      </c>
      <c r="T2227" s="232" t="str">
        <f ca="1">IF(B2227="","",IF(ISERROR(MATCH($J2227,SorP!$B$1:$B$6261,0)),"",INDIRECT("'SorP'!$A$"&amp;MATCH($S2227&amp;$J2227,SorP!C:C,0))))</f>
        <v/>
      </c>
      <c r="U2227" s="233"/>
      <c r="V2227" s="234" t="e">
        <f ca="1">IF(C2227="",NA(),MATCH($B2227&amp;$C2227,'Smelter Look-up'!$J:$J,0))</f>
        <v>#N/A</v>
      </c>
      <c r="X2227" s="191">
        <f ca="1" t="shared" si="172"/>
        <v>0</v>
      </c>
      <c r="AB2227" s="235" t="str">
        <f ca="1" t="shared" si="174"/>
        <v/>
      </c>
      <c r="AC2227" s="191" t="str">
        <f ca="1" t="shared" si="175"/>
        <v/>
      </c>
      <c r="AD2227" s="191" t="str">
        <f ca="1" t="shared" si="176"/>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3"/>
        <v/>
      </c>
      <c r="T2228" s="232" t="str">
        <f ca="1">IF(B2228="","",IF(ISERROR(MATCH($J2228,SorP!$B$1:$B$6261,0)),"",INDIRECT("'SorP'!$A$"&amp;MATCH($S2228&amp;$J2228,SorP!C:C,0))))</f>
        <v/>
      </c>
      <c r="U2228" s="233"/>
      <c r="V2228" s="234" t="e">
        <f ca="1">IF(C2228="",NA(),MATCH($B2228&amp;$C2228,'Smelter Look-up'!$J:$J,0))</f>
        <v>#N/A</v>
      </c>
      <c r="X2228" s="191">
        <f ca="1" t="shared" si="172"/>
        <v>0</v>
      </c>
      <c r="AB2228" s="235" t="str">
        <f ca="1" t="shared" si="174"/>
        <v/>
      </c>
      <c r="AC2228" s="191" t="str">
        <f ca="1" t="shared" si="175"/>
        <v/>
      </c>
      <c r="AD2228" s="191" t="str">
        <f ca="1" t="shared" si="176"/>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3"/>
        <v/>
      </c>
      <c r="T2229" s="232" t="str">
        <f ca="1">IF(B2229="","",IF(ISERROR(MATCH($J2229,SorP!$B$1:$B$6261,0)),"",INDIRECT("'SorP'!$A$"&amp;MATCH($S2229&amp;$J2229,SorP!C:C,0))))</f>
        <v/>
      </c>
      <c r="U2229" s="233"/>
      <c r="V2229" s="234" t="e">
        <f ca="1">IF(C2229="",NA(),MATCH($B2229&amp;$C2229,'Smelter Look-up'!$J:$J,0))</f>
        <v>#N/A</v>
      </c>
      <c r="X2229" s="191">
        <f ca="1" t="shared" si="172"/>
        <v>0</v>
      </c>
      <c r="AB2229" s="235" t="str">
        <f ca="1" t="shared" si="174"/>
        <v/>
      </c>
      <c r="AC2229" s="191" t="str">
        <f ca="1" t="shared" si="175"/>
        <v/>
      </c>
      <c r="AD2229" s="191" t="str">
        <f ca="1" t="shared" si="176"/>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3"/>
        <v/>
      </c>
      <c r="T2230" s="232" t="str">
        <f ca="1">IF(B2230="","",IF(ISERROR(MATCH($J2230,SorP!$B$1:$B$6261,0)),"",INDIRECT("'SorP'!$A$"&amp;MATCH($S2230&amp;$J2230,SorP!C:C,0))))</f>
        <v/>
      </c>
      <c r="U2230" s="233"/>
      <c r="V2230" s="234" t="e">
        <f ca="1">IF(C2230="",NA(),MATCH($B2230&amp;$C2230,'Smelter Look-up'!$J:$J,0))</f>
        <v>#N/A</v>
      </c>
      <c r="X2230" s="191">
        <f ca="1" t="shared" si="172"/>
        <v>0</v>
      </c>
      <c r="AB2230" s="235" t="str">
        <f ca="1" t="shared" si="174"/>
        <v/>
      </c>
      <c r="AC2230" s="191" t="str">
        <f ca="1" t="shared" si="175"/>
        <v/>
      </c>
      <c r="AD2230" s="191" t="str">
        <f ca="1" t="shared" si="176"/>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3"/>
        <v/>
      </c>
      <c r="T2231" s="232" t="str">
        <f ca="1">IF(B2231="","",IF(ISERROR(MATCH($J2231,SorP!$B$1:$B$6261,0)),"",INDIRECT("'SorP'!$A$"&amp;MATCH($S2231&amp;$J2231,SorP!C:C,0))))</f>
        <v/>
      </c>
      <c r="U2231" s="233"/>
      <c r="V2231" s="234" t="e">
        <f ca="1">IF(C2231="",NA(),MATCH($B2231&amp;$C2231,'Smelter Look-up'!$J:$J,0))</f>
        <v>#N/A</v>
      </c>
      <c r="X2231" s="191">
        <f ca="1" t="shared" si="172"/>
        <v>0</v>
      </c>
      <c r="AB2231" s="235" t="str">
        <f ca="1" t="shared" si="174"/>
        <v/>
      </c>
      <c r="AC2231" s="191" t="str">
        <f ca="1" t="shared" si="175"/>
        <v/>
      </c>
      <c r="AD2231" s="191" t="str">
        <f ca="1" t="shared" si="176"/>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3"/>
        <v/>
      </c>
      <c r="T2232" s="232" t="str">
        <f ca="1">IF(B2232="","",IF(ISERROR(MATCH($J2232,SorP!$B$1:$B$6261,0)),"",INDIRECT("'SorP'!$A$"&amp;MATCH($S2232&amp;$J2232,SorP!C:C,0))))</f>
        <v/>
      </c>
      <c r="U2232" s="233"/>
      <c r="V2232" s="234" t="e">
        <f ca="1">IF(C2232="",NA(),MATCH($B2232&amp;$C2232,'Smelter Look-up'!$J:$J,0))</f>
        <v>#N/A</v>
      </c>
      <c r="X2232" s="191">
        <f ca="1" t="shared" si="172"/>
        <v>0</v>
      </c>
      <c r="AB2232" s="235" t="str">
        <f ca="1" t="shared" si="174"/>
        <v/>
      </c>
      <c r="AC2232" s="191" t="str">
        <f ca="1" t="shared" si="175"/>
        <v/>
      </c>
      <c r="AD2232" s="191" t="str">
        <f ca="1" t="shared" si="176"/>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3"/>
        <v/>
      </c>
      <c r="T2233" s="232" t="str">
        <f ca="1">IF(B2233="","",IF(ISERROR(MATCH($J2233,SorP!$B$1:$B$6261,0)),"",INDIRECT("'SorP'!$A$"&amp;MATCH($S2233&amp;$J2233,SorP!C:C,0))))</f>
        <v/>
      </c>
      <c r="U2233" s="233"/>
      <c r="V2233" s="234" t="e">
        <f ca="1">IF(C2233="",NA(),MATCH($B2233&amp;$C2233,'Smelter Look-up'!$J:$J,0))</f>
        <v>#N/A</v>
      </c>
      <c r="X2233" s="191">
        <f ca="1" t="shared" si="172"/>
        <v>0</v>
      </c>
      <c r="AB2233" s="235" t="str">
        <f ca="1" t="shared" si="174"/>
        <v/>
      </c>
      <c r="AC2233" s="191" t="str">
        <f ca="1" t="shared" si="175"/>
        <v/>
      </c>
      <c r="AD2233" s="191" t="str">
        <f ca="1" t="shared" si="176"/>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3"/>
        <v/>
      </c>
      <c r="T2234" s="232" t="str">
        <f ca="1">IF(B2234="","",IF(ISERROR(MATCH($J2234,SorP!$B$1:$B$6261,0)),"",INDIRECT("'SorP'!$A$"&amp;MATCH($S2234&amp;$J2234,SorP!C:C,0))))</f>
        <v/>
      </c>
      <c r="U2234" s="233"/>
      <c r="V2234" s="234" t="e">
        <f ca="1">IF(C2234="",NA(),MATCH($B2234&amp;$C2234,'Smelter Look-up'!$J:$J,0))</f>
        <v>#N/A</v>
      </c>
      <c r="X2234" s="191">
        <f ca="1" t="shared" si="172"/>
        <v>0</v>
      </c>
      <c r="AB2234" s="235" t="str">
        <f ca="1" t="shared" si="174"/>
        <v/>
      </c>
      <c r="AC2234" s="191" t="str">
        <f ca="1" t="shared" si="175"/>
        <v/>
      </c>
      <c r="AD2234" s="191" t="str">
        <f ca="1" t="shared" si="176"/>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3"/>
        <v/>
      </c>
      <c r="T2235" s="232" t="str">
        <f ca="1">IF(B2235="","",IF(ISERROR(MATCH($J2235,SorP!$B$1:$B$6261,0)),"",INDIRECT("'SorP'!$A$"&amp;MATCH($S2235&amp;$J2235,SorP!C:C,0))))</f>
        <v/>
      </c>
      <c r="U2235" s="233"/>
      <c r="V2235" s="234" t="e">
        <f ca="1">IF(C2235="",NA(),MATCH($B2235&amp;$C2235,'Smelter Look-up'!$J:$J,0))</f>
        <v>#N/A</v>
      </c>
      <c r="X2235" s="191">
        <f ca="1" t="shared" si="172"/>
        <v>0</v>
      </c>
      <c r="AB2235" s="235" t="str">
        <f ca="1" t="shared" si="174"/>
        <v/>
      </c>
      <c r="AC2235" s="191" t="str">
        <f ca="1" t="shared" si="175"/>
        <v/>
      </c>
      <c r="AD2235" s="191" t="str">
        <f ca="1" t="shared" si="176"/>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si="173"/>
        <v/>
      </c>
      <c r="T2236" s="232" t="str">
        <f ca="1">IF(B2236="","",IF(ISERROR(MATCH($J2236,SorP!$B$1:$B$6261,0)),"",INDIRECT("'SorP'!$A$"&amp;MATCH($S2236&amp;$J2236,SorP!C:C,0))))</f>
        <v/>
      </c>
      <c r="U2236" s="233"/>
      <c r="V2236" s="234" t="e">
        <f ca="1">IF(C2236="",NA(),MATCH($B2236&amp;$C2236,'Smelter Look-up'!$J:$J,0))</f>
        <v>#N/A</v>
      </c>
      <c r="X2236" s="191">
        <f ca="1" t="shared" si="172"/>
        <v>0</v>
      </c>
      <c r="AB2236" s="235" t="str">
        <f ca="1" t="shared" si="174"/>
        <v/>
      </c>
      <c r="AC2236" s="191" t="str">
        <f ca="1" t="shared" si="175"/>
        <v/>
      </c>
      <c r="AD2236" s="191" t="str">
        <f ca="1" t="shared" si="176"/>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3"/>
        <v/>
      </c>
      <c r="T2237" s="232" t="str">
        <f ca="1">IF(B2237="","",IF(ISERROR(MATCH($J2237,SorP!$B$1:$B$6261,0)),"",INDIRECT("'SorP'!$A$"&amp;MATCH($S2237&amp;$J2237,SorP!C:C,0))))</f>
        <v/>
      </c>
      <c r="U2237" s="233"/>
      <c r="V2237" s="234" t="e">
        <f ca="1">IF(C2237="",NA(),MATCH($B2237&amp;$C2237,'Smelter Look-up'!$J:$J,0))</f>
        <v>#N/A</v>
      </c>
      <c r="X2237" s="191">
        <f ca="1" t="shared" ref="X2237:X2300" si="177">IF(AND(C2237="Smelter not listed",OR(LEN(D2237)=0,LEN(E2237)=0)),1,0)</f>
        <v>0</v>
      </c>
      <c r="AB2237" s="235" t="str">
        <f ca="1" t="shared" si="174"/>
        <v/>
      </c>
      <c r="AC2237" s="191" t="str">
        <f ca="1" t="shared" si="175"/>
        <v/>
      </c>
      <c r="AD2237" s="191" t="str">
        <f ca="1" t="shared" si="176"/>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ref="S2238:S2301" si="178">IF(B2238="","",IF(ISERROR(MATCH($E2238,CL,0)),"Unknown",INDIRECT("'C'!$A$"&amp;MATCH($E2238,CL,0)+1)))</f>
        <v/>
      </c>
      <c r="T2238" s="232" t="str">
        <f ca="1">IF(B2238="","",IF(ISERROR(MATCH($J2238,SorP!$B$1:$B$6261,0)),"",INDIRECT("'SorP'!$A$"&amp;MATCH($S2238&amp;$J2238,SorP!C:C,0))))</f>
        <v/>
      </c>
      <c r="U2238" s="233"/>
      <c r="V2238" s="234" t="e">
        <f ca="1">IF(C2238="",NA(),MATCH($B2238&amp;$C2238,'Smelter Look-up'!$J:$J,0))</f>
        <v>#N/A</v>
      </c>
      <c r="X2238" s="191">
        <f ca="1" t="shared" si="177"/>
        <v>0</v>
      </c>
      <c r="AB2238" s="235" t="str">
        <f ca="1" t="shared" si="174"/>
        <v/>
      </c>
      <c r="AC2238" s="191" t="str">
        <f ca="1" t="shared" si="175"/>
        <v/>
      </c>
      <c r="AD2238" s="191" t="str">
        <f ca="1" t="shared" si="176"/>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8"/>
        <v/>
      </c>
      <c r="T2239" s="232" t="str">
        <f ca="1">IF(B2239="","",IF(ISERROR(MATCH($J2239,SorP!$B$1:$B$6261,0)),"",INDIRECT("'SorP'!$A$"&amp;MATCH($S2239&amp;$J2239,SorP!C:C,0))))</f>
        <v/>
      </c>
      <c r="U2239" s="233"/>
      <c r="V2239" s="234" t="e">
        <f ca="1">IF(C2239="",NA(),MATCH($B2239&amp;$C2239,'Smelter Look-up'!$J:$J,0))</f>
        <v>#N/A</v>
      </c>
      <c r="X2239" s="191">
        <f ca="1" t="shared" si="177"/>
        <v>0</v>
      </c>
      <c r="AB2239" s="235" t="str">
        <f ca="1" t="shared" si="174"/>
        <v/>
      </c>
      <c r="AC2239" s="191" t="str">
        <f ca="1" t="shared" si="175"/>
        <v/>
      </c>
      <c r="AD2239" s="191" t="str">
        <f ca="1" t="shared" si="176"/>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8"/>
        <v/>
      </c>
      <c r="T2240" s="232" t="str">
        <f ca="1">IF(B2240="","",IF(ISERROR(MATCH($J2240,SorP!$B$1:$B$6261,0)),"",INDIRECT("'SorP'!$A$"&amp;MATCH($S2240&amp;$J2240,SorP!C:C,0))))</f>
        <v/>
      </c>
      <c r="U2240" s="233"/>
      <c r="V2240" s="234" t="e">
        <f ca="1">IF(C2240="",NA(),MATCH($B2240&amp;$C2240,'Smelter Look-up'!$J:$J,0))</f>
        <v>#N/A</v>
      </c>
      <c r="X2240" s="191">
        <f ca="1" t="shared" si="177"/>
        <v>0</v>
      </c>
      <c r="AB2240" s="235" t="str">
        <f ca="1" t="shared" si="174"/>
        <v/>
      </c>
      <c r="AC2240" s="191" t="str">
        <f ca="1" t="shared" si="175"/>
        <v/>
      </c>
      <c r="AD2240" s="191" t="str">
        <f ca="1" t="shared" si="176"/>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8"/>
        <v/>
      </c>
      <c r="T2241" s="232" t="str">
        <f ca="1">IF(B2241="","",IF(ISERROR(MATCH($J2241,SorP!$B$1:$B$6261,0)),"",INDIRECT("'SorP'!$A$"&amp;MATCH($S2241&amp;$J2241,SorP!C:C,0))))</f>
        <v/>
      </c>
      <c r="U2241" s="233"/>
      <c r="V2241" s="234" t="e">
        <f ca="1">IF(C2241="",NA(),MATCH($B2241&amp;$C2241,'Smelter Look-up'!$J:$J,0))</f>
        <v>#N/A</v>
      </c>
      <c r="X2241" s="191">
        <f ca="1" t="shared" si="177"/>
        <v>0</v>
      </c>
      <c r="AB2241" s="235" t="str">
        <f ca="1" t="shared" si="174"/>
        <v/>
      </c>
      <c r="AC2241" s="191" t="str">
        <f ca="1" t="shared" si="175"/>
        <v/>
      </c>
      <c r="AD2241" s="191" t="str">
        <f ca="1" t="shared" si="176"/>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8"/>
        <v/>
      </c>
      <c r="T2242" s="232" t="str">
        <f ca="1">IF(B2242="","",IF(ISERROR(MATCH($J2242,SorP!$B$1:$B$6261,0)),"",INDIRECT("'SorP'!$A$"&amp;MATCH($S2242&amp;$J2242,SorP!C:C,0))))</f>
        <v/>
      </c>
      <c r="U2242" s="233"/>
      <c r="V2242" s="234" t="e">
        <f ca="1">IF(C2242="",NA(),MATCH($B2242&amp;$C2242,'Smelter Look-up'!$J:$J,0))</f>
        <v>#N/A</v>
      </c>
      <c r="X2242" s="191">
        <f ca="1" t="shared" si="177"/>
        <v>0</v>
      </c>
      <c r="AB2242" s="235" t="str">
        <f ca="1" t="shared" si="174"/>
        <v/>
      </c>
      <c r="AC2242" s="191" t="str">
        <f ca="1" t="shared" si="175"/>
        <v/>
      </c>
      <c r="AD2242" s="191" t="str">
        <f ca="1" t="shared" si="176"/>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8"/>
        <v/>
      </c>
      <c r="T2243" s="232" t="str">
        <f ca="1">IF(B2243="","",IF(ISERROR(MATCH($J2243,SorP!$B$1:$B$6261,0)),"",INDIRECT("'SorP'!$A$"&amp;MATCH($S2243&amp;$J2243,SorP!C:C,0))))</f>
        <v/>
      </c>
      <c r="U2243" s="233"/>
      <c r="V2243" s="234" t="e">
        <f ca="1">IF(C2243="",NA(),MATCH($B2243&amp;$C2243,'Smelter Look-up'!$J:$J,0))</f>
        <v>#N/A</v>
      </c>
      <c r="X2243" s="191">
        <f ca="1" t="shared" si="177"/>
        <v>0</v>
      </c>
      <c r="AB2243" s="235" t="str">
        <f ca="1" t="shared" si="174"/>
        <v/>
      </c>
      <c r="AC2243" s="191" t="str">
        <f ca="1" t="shared" si="175"/>
        <v/>
      </c>
      <c r="AD2243" s="191" t="str">
        <f ca="1" t="shared" si="176"/>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8"/>
        <v/>
      </c>
      <c r="T2244" s="232" t="str">
        <f ca="1">IF(B2244="","",IF(ISERROR(MATCH($J2244,SorP!$B$1:$B$6261,0)),"",INDIRECT("'SorP'!$A$"&amp;MATCH($S2244&amp;$J2244,SorP!C:C,0))))</f>
        <v/>
      </c>
      <c r="U2244" s="233"/>
      <c r="V2244" s="234" t="e">
        <f ca="1">IF(C2244="",NA(),MATCH($B2244&amp;$C2244,'Smelter Look-up'!$J:$J,0))</f>
        <v>#N/A</v>
      </c>
      <c r="X2244" s="191">
        <f ca="1" t="shared" si="177"/>
        <v>0</v>
      </c>
      <c r="AB2244" s="235" t="str">
        <f ca="1" t="shared" ref="AB2244:AB2307" si="179">IF(C2244="","",B2244)</f>
        <v/>
      </c>
      <c r="AC2244" s="191" t="str">
        <f ca="1" t="shared" ref="AC2244:AC2307" si="180">B2244</f>
        <v/>
      </c>
      <c r="AD2244" s="191" t="str">
        <f ca="1" t="shared" ref="AD2244:AD2307" si="181">IF(C2244="Smelter not listed",D2244,C2244)</f>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8"/>
        <v/>
      </c>
      <c r="T2245" s="232" t="str">
        <f ca="1">IF(B2245="","",IF(ISERROR(MATCH($J2245,SorP!$B$1:$B$6261,0)),"",INDIRECT("'SorP'!$A$"&amp;MATCH($S2245&amp;$J2245,SorP!C:C,0))))</f>
        <v/>
      </c>
      <c r="U2245" s="233"/>
      <c r="V2245" s="234" t="e">
        <f ca="1">IF(C2245="",NA(),MATCH($B2245&amp;$C2245,'Smelter Look-up'!$J:$J,0))</f>
        <v>#N/A</v>
      </c>
      <c r="X2245" s="191">
        <f ca="1" t="shared" si="177"/>
        <v>0</v>
      </c>
      <c r="AB2245" s="235" t="str">
        <f ca="1" t="shared" si="179"/>
        <v/>
      </c>
      <c r="AC2245" s="191" t="str">
        <f ca="1" t="shared" si="180"/>
        <v/>
      </c>
      <c r="AD2245" s="191" t="str">
        <f ca="1" t="shared" si="181"/>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8"/>
        <v/>
      </c>
      <c r="T2246" s="232" t="str">
        <f ca="1">IF(B2246="","",IF(ISERROR(MATCH($J2246,SorP!$B$1:$B$6261,0)),"",INDIRECT("'SorP'!$A$"&amp;MATCH($S2246&amp;$J2246,SorP!C:C,0))))</f>
        <v/>
      </c>
      <c r="U2246" s="233"/>
      <c r="V2246" s="234" t="e">
        <f ca="1">IF(C2246="",NA(),MATCH($B2246&amp;$C2246,'Smelter Look-up'!$J:$J,0))</f>
        <v>#N/A</v>
      </c>
      <c r="X2246" s="191">
        <f ca="1" t="shared" si="177"/>
        <v>0</v>
      </c>
      <c r="AB2246" s="235" t="str">
        <f ca="1" t="shared" si="179"/>
        <v/>
      </c>
      <c r="AC2246" s="191" t="str">
        <f ca="1" t="shared" si="180"/>
        <v/>
      </c>
      <c r="AD2246" s="191" t="str">
        <f ca="1" t="shared" si="181"/>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8"/>
        <v/>
      </c>
      <c r="T2247" s="232" t="str">
        <f ca="1">IF(B2247="","",IF(ISERROR(MATCH($J2247,SorP!$B$1:$B$6261,0)),"",INDIRECT("'SorP'!$A$"&amp;MATCH($S2247&amp;$J2247,SorP!C:C,0))))</f>
        <v/>
      </c>
      <c r="U2247" s="233"/>
      <c r="V2247" s="234" t="e">
        <f ca="1">IF(C2247="",NA(),MATCH($B2247&amp;$C2247,'Smelter Look-up'!$J:$J,0))</f>
        <v>#N/A</v>
      </c>
      <c r="X2247" s="191">
        <f ca="1" t="shared" si="177"/>
        <v>0</v>
      </c>
      <c r="AB2247" s="235" t="str">
        <f ca="1" t="shared" si="179"/>
        <v/>
      </c>
      <c r="AC2247" s="191" t="str">
        <f ca="1" t="shared" si="180"/>
        <v/>
      </c>
      <c r="AD2247" s="191" t="str">
        <f ca="1" t="shared" si="181"/>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8"/>
        <v/>
      </c>
      <c r="T2248" s="232" t="str">
        <f ca="1">IF(B2248="","",IF(ISERROR(MATCH($J2248,SorP!$B$1:$B$6261,0)),"",INDIRECT("'SorP'!$A$"&amp;MATCH($S2248&amp;$J2248,SorP!C:C,0))))</f>
        <v/>
      </c>
      <c r="U2248" s="233"/>
      <c r="V2248" s="234" t="e">
        <f ca="1">IF(C2248="",NA(),MATCH($B2248&amp;$C2248,'Smelter Look-up'!$J:$J,0))</f>
        <v>#N/A</v>
      </c>
      <c r="X2248" s="191">
        <f ca="1" t="shared" si="177"/>
        <v>0</v>
      </c>
      <c r="AB2248" s="235" t="str">
        <f ca="1" t="shared" si="179"/>
        <v/>
      </c>
      <c r="AC2248" s="191" t="str">
        <f ca="1" t="shared" si="180"/>
        <v/>
      </c>
      <c r="AD2248" s="191" t="str">
        <f ca="1" t="shared" si="181"/>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8"/>
        <v/>
      </c>
      <c r="T2249" s="232" t="str">
        <f ca="1">IF(B2249="","",IF(ISERROR(MATCH($J2249,SorP!$B$1:$B$6261,0)),"",INDIRECT("'SorP'!$A$"&amp;MATCH($S2249&amp;$J2249,SorP!C:C,0))))</f>
        <v/>
      </c>
      <c r="U2249" s="233"/>
      <c r="V2249" s="234" t="e">
        <f ca="1">IF(C2249="",NA(),MATCH($B2249&amp;$C2249,'Smelter Look-up'!$J:$J,0))</f>
        <v>#N/A</v>
      </c>
      <c r="X2249" s="191">
        <f ca="1" t="shared" si="177"/>
        <v>0</v>
      </c>
      <c r="AB2249" s="235" t="str">
        <f ca="1" t="shared" si="179"/>
        <v/>
      </c>
      <c r="AC2249" s="191" t="str">
        <f ca="1" t="shared" si="180"/>
        <v/>
      </c>
      <c r="AD2249" s="191" t="str">
        <f ca="1" t="shared" si="181"/>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8"/>
        <v/>
      </c>
      <c r="T2250" s="232" t="str">
        <f ca="1">IF(B2250="","",IF(ISERROR(MATCH($J2250,SorP!$B$1:$B$6261,0)),"",INDIRECT("'SorP'!$A$"&amp;MATCH($S2250&amp;$J2250,SorP!C:C,0))))</f>
        <v/>
      </c>
      <c r="U2250" s="233"/>
      <c r="V2250" s="234" t="e">
        <f ca="1">IF(C2250="",NA(),MATCH($B2250&amp;$C2250,'Smelter Look-up'!$J:$J,0))</f>
        <v>#N/A</v>
      </c>
      <c r="X2250" s="191">
        <f ca="1" t="shared" si="177"/>
        <v>0</v>
      </c>
      <c r="AB2250" s="235" t="str">
        <f ca="1" t="shared" si="179"/>
        <v/>
      </c>
      <c r="AC2250" s="191" t="str">
        <f ca="1" t="shared" si="180"/>
        <v/>
      </c>
      <c r="AD2250" s="191" t="str">
        <f ca="1" t="shared" si="181"/>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8"/>
        <v/>
      </c>
      <c r="T2251" s="232" t="str">
        <f ca="1">IF(B2251="","",IF(ISERROR(MATCH($J2251,SorP!$B$1:$B$6261,0)),"",INDIRECT("'SorP'!$A$"&amp;MATCH($S2251&amp;$J2251,SorP!C:C,0))))</f>
        <v/>
      </c>
      <c r="U2251" s="233"/>
      <c r="V2251" s="234" t="e">
        <f ca="1">IF(C2251="",NA(),MATCH($B2251&amp;$C2251,'Smelter Look-up'!$J:$J,0))</f>
        <v>#N/A</v>
      </c>
      <c r="X2251" s="191">
        <f ca="1" t="shared" si="177"/>
        <v>0</v>
      </c>
      <c r="AB2251" s="235" t="str">
        <f ca="1" t="shared" si="179"/>
        <v/>
      </c>
      <c r="AC2251" s="191" t="str">
        <f ca="1" t="shared" si="180"/>
        <v/>
      </c>
      <c r="AD2251" s="191" t="str">
        <f ca="1" t="shared" si="181"/>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8"/>
        <v/>
      </c>
      <c r="T2252" s="232" t="str">
        <f ca="1">IF(B2252="","",IF(ISERROR(MATCH($J2252,SorP!$B$1:$B$6261,0)),"",INDIRECT("'SorP'!$A$"&amp;MATCH($S2252&amp;$J2252,SorP!C:C,0))))</f>
        <v/>
      </c>
      <c r="U2252" s="233"/>
      <c r="V2252" s="234" t="e">
        <f ca="1">IF(C2252="",NA(),MATCH($B2252&amp;$C2252,'Smelter Look-up'!$J:$J,0))</f>
        <v>#N/A</v>
      </c>
      <c r="X2252" s="191">
        <f ca="1" t="shared" si="177"/>
        <v>0</v>
      </c>
      <c r="AB2252" s="235" t="str">
        <f ca="1" t="shared" si="179"/>
        <v/>
      </c>
      <c r="AC2252" s="191" t="str">
        <f ca="1" t="shared" si="180"/>
        <v/>
      </c>
      <c r="AD2252" s="191" t="str">
        <f ca="1" t="shared" si="181"/>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8"/>
        <v/>
      </c>
      <c r="T2253" s="232" t="str">
        <f ca="1">IF(B2253="","",IF(ISERROR(MATCH($J2253,SorP!$B$1:$B$6261,0)),"",INDIRECT("'SorP'!$A$"&amp;MATCH($S2253&amp;$J2253,SorP!C:C,0))))</f>
        <v/>
      </c>
      <c r="U2253" s="233"/>
      <c r="V2253" s="234" t="e">
        <f ca="1">IF(C2253="",NA(),MATCH($B2253&amp;$C2253,'Smelter Look-up'!$J:$J,0))</f>
        <v>#N/A</v>
      </c>
      <c r="X2253" s="191">
        <f ca="1" t="shared" si="177"/>
        <v>0</v>
      </c>
      <c r="AB2253" s="235" t="str">
        <f ca="1" t="shared" si="179"/>
        <v/>
      </c>
      <c r="AC2253" s="191" t="str">
        <f ca="1" t="shared" si="180"/>
        <v/>
      </c>
      <c r="AD2253" s="191" t="str">
        <f ca="1" t="shared" si="181"/>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8"/>
        <v/>
      </c>
      <c r="T2254" s="232" t="str">
        <f ca="1">IF(B2254="","",IF(ISERROR(MATCH($J2254,SorP!$B$1:$B$6261,0)),"",INDIRECT("'SorP'!$A$"&amp;MATCH($S2254&amp;$J2254,SorP!C:C,0))))</f>
        <v/>
      </c>
      <c r="U2254" s="233"/>
      <c r="V2254" s="234" t="e">
        <f ca="1">IF(C2254="",NA(),MATCH($B2254&amp;$C2254,'Smelter Look-up'!$J:$J,0))</f>
        <v>#N/A</v>
      </c>
      <c r="X2254" s="191">
        <f ca="1" t="shared" si="177"/>
        <v>0</v>
      </c>
      <c r="AB2254" s="235" t="str">
        <f ca="1" t="shared" si="179"/>
        <v/>
      </c>
      <c r="AC2254" s="191" t="str">
        <f ca="1" t="shared" si="180"/>
        <v/>
      </c>
      <c r="AD2254" s="191" t="str">
        <f ca="1" t="shared" si="181"/>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8"/>
        <v/>
      </c>
      <c r="T2255" s="232" t="str">
        <f ca="1">IF(B2255="","",IF(ISERROR(MATCH($J2255,SorP!$B$1:$B$6261,0)),"",INDIRECT("'SorP'!$A$"&amp;MATCH($S2255&amp;$J2255,SorP!C:C,0))))</f>
        <v/>
      </c>
      <c r="U2255" s="233"/>
      <c r="V2255" s="234" t="e">
        <f ca="1">IF(C2255="",NA(),MATCH($B2255&amp;$C2255,'Smelter Look-up'!$J:$J,0))</f>
        <v>#N/A</v>
      </c>
      <c r="X2255" s="191">
        <f ca="1" t="shared" si="177"/>
        <v>0</v>
      </c>
      <c r="AB2255" s="235" t="str">
        <f ca="1" t="shared" si="179"/>
        <v/>
      </c>
      <c r="AC2255" s="191" t="str">
        <f ca="1" t="shared" si="180"/>
        <v/>
      </c>
      <c r="AD2255" s="191" t="str">
        <f ca="1" t="shared" si="181"/>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8"/>
        <v/>
      </c>
      <c r="T2256" s="232" t="str">
        <f ca="1">IF(B2256="","",IF(ISERROR(MATCH($J2256,SorP!$B$1:$B$6261,0)),"",INDIRECT("'SorP'!$A$"&amp;MATCH($S2256&amp;$J2256,SorP!C:C,0))))</f>
        <v/>
      </c>
      <c r="U2256" s="233"/>
      <c r="V2256" s="234" t="e">
        <f ca="1">IF(C2256="",NA(),MATCH($B2256&amp;$C2256,'Smelter Look-up'!$J:$J,0))</f>
        <v>#N/A</v>
      </c>
      <c r="X2256" s="191">
        <f ca="1" t="shared" si="177"/>
        <v>0</v>
      </c>
      <c r="AB2256" s="235" t="str">
        <f ca="1" t="shared" si="179"/>
        <v/>
      </c>
      <c r="AC2256" s="191" t="str">
        <f ca="1" t="shared" si="180"/>
        <v/>
      </c>
      <c r="AD2256" s="191" t="str">
        <f ca="1" t="shared" si="181"/>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8"/>
        <v/>
      </c>
      <c r="T2257" s="232" t="str">
        <f ca="1">IF(B2257="","",IF(ISERROR(MATCH($J2257,SorP!$B$1:$B$6261,0)),"",INDIRECT("'SorP'!$A$"&amp;MATCH($S2257&amp;$J2257,SorP!C:C,0))))</f>
        <v/>
      </c>
      <c r="U2257" s="233"/>
      <c r="V2257" s="234" t="e">
        <f ca="1">IF(C2257="",NA(),MATCH($B2257&amp;$C2257,'Smelter Look-up'!$J:$J,0))</f>
        <v>#N/A</v>
      </c>
      <c r="X2257" s="191">
        <f ca="1" t="shared" si="177"/>
        <v>0</v>
      </c>
      <c r="AB2257" s="235" t="str">
        <f ca="1" t="shared" si="179"/>
        <v/>
      </c>
      <c r="AC2257" s="191" t="str">
        <f ca="1" t="shared" si="180"/>
        <v/>
      </c>
      <c r="AD2257" s="191" t="str">
        <f ca="1" t="shared" si="181"/>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8"/>
        <v/>
      </c>
      <c r="T2258" s="232" t="str">
        <f ca="1">IF(B2258="","",IF(ISERROR(MATCH($J2258,SorP!$B$1:$B$6261,0)),"",INDIRECT("'SorP'!$A$"&amp;MATCH($S2258&amp;$J2258,SorP!C:C,0))))</f>
        <v/>
      </c>
      <c r="U2258" s="233"/>
      <c r="V2258" s="234" t="e">
        <f ca="1">IF(C2258="",NA(),MATCH($B2258&amp;$C2258,'Smelter Look-up'!$J:$J,0))</f>
        <v>#N/A</v>
      </c>
      <c r="X2258" s="191">
        <f ca="1" t="shared" si="177"/>
        <v>0</v>
      </c>
      <c r="AB2258" s="235" t="str">
        <f ca="1" t="shared" si="179"/>
        <v/>
      </c>
      <c r="AC2258" s="191" t="str">
        <f ca="1" t="shared" si="180"/>
        <v/>
      </c>
      <c r="AD2258" s="191" t="str">
        <f ca="1" t="shared" si="181"/>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8"/>
        <v/>
      </c>
      <c r="T2259" s="232" t="str">
        <f ca="1">IF(B2259="","",IF(ISERROR(MATCH($J2259,SorP!$B$1:$B$6261,0)),"",INDIRECT("'SorP'!$A$"&amp;MATCH($S2259&amp;$J2259,SorP!C:C,0))))</f>
        <v/>
      </c>
      <c r="U2259" s="233"/>
      <c r="V2259" s="234" t="e">
        <f ca="1">IF(C2259="",NA(),MATCH($B2259&amp;$C2259,'Smelter Look-up'!$J:$J,0))</f>
        <v>#N/A</v>
      </c>
      <c r="X2259" s="191">
        <f ca="1" t="shared" si="177"/>
        <v>0</v>
      </c>
      <c r="AB2259" s="235" t="str">
        <f ca="1" t="shared" si="179"/>
        <v/>
      </c>
      <c r="AC2259" s="191" t="str">
        <f ca="1" t="shared" si="180"/>
        <v/>
      </c>
      <c r="AD2259" s="191" t="str">
        <f ca="1" t="shared" si="181"/>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8"/>
        <v/>
      </c>
      <c r="T2260" s="232" t="str">
        <f ca="1">IF(B2260="","",IF(ISERROR(MATCH($J2260,SorP!$B$1:$B$6261,0)),"",INDIRECT("'SorP'!$A$"&amp;MATCH($S2260&amp;$J2260,SorP!C:C,0))))</f>
        <v/>
      </c>
      <c r="U2260" s="233"/>
      <c r="V2260" s="234" t="e">
        <f ca="1">IF(C2260="",NA(),MATCH($B2260&amp;$C2260,'Smelter Look-up'!$J:$J,0))</f>
        <v>#N/A</v>
      </c>
      <c r="X2260" s="191">
        <f ca="1" t="shared" si="177"/>
        <v>0</v>
      </c>
      <c r="AB2260" s="235" t="str">
        <f ca="1" t="shared" si="179"/>
        <v/>
      </c>
      <c r="AC2260" s="191" t="str">
        <f ca="1" t="shared" si="180"/>
        <v/>
      </c>
      <c r="AD2260" s="191" t="str">
        <f ca="1" t="shared" si="181"/>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8"/>
        <v/>
      </c>
      <c r="T2261" s="232" t="str">
        <f ca="1">IF(B2261="","",IF(ISERROR(MATCH($J2261,SorP!$B$1:$B$6261,0)),"",INDIRECT("'SorP'!$A$"&amp;MATCH($S2261&amp;$J2261,SorP!C:C,0))))</f>
        <v/>
      </c>
      <c r="U2261" s="233"/>
      <c r="V2261" s="234" t="e">
        <f ca="1">IF(C2261="",NA(),MATCH($B2261&amp;$C2261,'Smelter Look-up'!$J:$J,0))</f>
        <v>#N/A</v>
      </c>
      <c r="X2261" s="191">
        <f ca="1" t="shared" si="177"/>
        <v>0</v>
      </c>
      <c r="AB2261" s="235" t="str">
        <f ca="1" t="shared" si="179"/>
        <v/>
      </c>
      <c r="AC2261" s="191" t="str">
        <f ca="1" t="shared" si="180"/>
        <v/>
      </c>
      <c r="AD2261" s="191" t="str">
        <f ca="1" t="shared" si="181"/>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8"/>
        <v/>
      </c>
      <c r="T2262" s="232" t="str">
        <f ca="1">IF(B2262="","",IF(ISERROR(MATCH($J2262,SorP!$B$1:$B$6261,0)),"",INDIRECT("'SorP'!$A$"&amp;MATCH($S2262&amp;$J2262,SorP!C:C,0))))</f>
        <v/>
      </c>
      <c r="U2262" s="233"/>
      <c r="V2262" s="234" t="e">
        <f ca="1">IF(C2262="",NA(),MATCH($B2262&amp;$C2262,'Smelter Look-up'!$J:$J,0))</f>
        <v>#N/A</v>
      </c>
      <c r="X2262" s="191">
        <f ca="1" t="shared" si="177"/>
        <v>0</v>
      </c>
      <c r="AB2262" s="235" t="str">
        <f ca="1" t="shared" si="179"/>
        <v/>
      </c>
      <c r="AC2262" s="191" t="str">
        <f ca="1" t="shared" si="180"/>
        <v/>
      </c>
      <c r="AD2262" s="191" t="str">
        <f ca="1" t="shared" si="181"/>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8"/>
        <v/>
      </c>
      <c r="T2263" s="232" t="str">
        <f ca="1">IF(B2263="","",IF(ISERROR(MATCH($J2263,SorP!$B$1:$B$6261,0)),"",INDIRECT("'SorP'!$A$"&amp;MATCH($S2263&amp;$J2263,SorP!C:C,0))))</f>
        <v/>
      </c>
      <c r="U2263" s="233"/>
      <c r="V2263" s="234" t="e">
        <f ca="1">IF(C2263="",NA(),MATCH($B2263&amp;$C2263,'Smelter Look-up'!$J:$J,0))</f>
        <v>#N/A</v>
      </c>
      <c r="X2263" s="191">
        <f ca="1" t="shared" si="177"/>
        <v>0</v>
      </c>
      <c r="AB2263" s="235" t="str">
        <f ca="1" t="shared" si="179"/>
        <v/>
      </c>
      <c r="AC2263" s="191" t="str">
        <f ca="1" t="shared" si="180"/>
        <v/>
      </c>
      <c r="AD2263" s="191" t="str">
        <f ca="1" t="shared" si="181"/>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8"/>
        <v/>
      </c>
      <c r="T2264" s="232" t="str">
        <f ca="1">IF(B2264="","",IF(ISERROR(MATCH($J2264,SorP!$B$1:$B$6261,0)),"",INDIRECT("'SorP'!$A$"&amp;MATCH($S2264&amp;$J2264,SorP!C:C,0))))</f>
        <v/>
      </c>
      <c r="U2264" s="233"/>
      <c r="V2264" s="234" t="e">
        <f ca="1">IF(C2264="",NA(),MATCH($B2264&amp;$C2264,'Smelter Look-up'!$J:$J,0))</f>
        <v>#N/A</v>
      </c>
      <c r="X2264" s="191">
        <f ca="1" t="shared" si="177"/>
        <v>0</v>
      </c>
      <c r="AB2264" s="235" t="str">
        <f ca="1" t="shared" si="179"/>
        <v/>
      </c>
      <c r="AC2264" s="191" t="str">
        <f ca="1" t="shared" si="180"/>
        <v/>
      </c>
      <c r="AD2264" s="191" t="str">
        <f ca="1" t="shared" si="181"/>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8"/>
        <v/>
      </c>
      <c r="T2265" s="232" t="str">
        <f ca="1">IF(B2265="","",IF(ISERROR(MATCH($J2265,SorP!$B$1:$B$6261,0)),"",INDIRECT("'SorP'!$A$"&amp;MATCH($S2265&amp;$J2265,SorP!C:C,0))))</f>
        <v/>
      </c>
      <c r="U2265" s="233"/>
      <c r="V2265" s="234" t="e">
        <f ca="1">IF(C2265="",NA(),MATCH($B2265&amp;$C2265,'Smelter Look-up'!$J:$J,0))</f>
        <v>#N/A</v>
      </c>
      <c r="X2265" s="191">
        <f ca="1" t="shared" si="177"/>
        <v>0</v>
      </c>
      <c r="AB2265" s="235" t="str">
        <f ca="1" t="shared" si="179"/>
        <v/>
      </c>
      <c r="AC2265" s="191" t="str">
        <f ca="1" t="shared" si="180"/>
        <v/>
      </c>
      <c r="AD2265" s="191" t="str">
        <f ca="1" t="shared" si="181"/>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8"/>
        <v/>
      </c>
      <c r="T2266" s="232" t="str">
        <f ca="1">IF(B2266="","",IF(ISERROR(MATCH($J2266,SorP!$B$1:$B$6261,0)),"",INDIRECT("'SorP'!$A$"&amp;MATCH($S2266&amp;$J2266,SorP!C:C,0))))</f>
        <v/>
      </c>
      <c r="U2266" s="233"/>
      <c r="V2266" s="234" t="e">
        <f ca="1">IF(C2266="",NA(),MATCH($B2266&amp;$C2266,'Smelter Look-up'!$J:$J,0))</f>
        <v>#N/A</v>
      </c>
      <c r="X2266" s="191">
        <f ca="1" t="shared" si="177"/>
        <v>0</v>
      </c>
      <c r="AB2266" s="235" t="str">
        <f ca="1" t="shared" si="179"/>
        <v/>
      </c>
      <c r="AC2266" s="191" t="str">
        <f ca="1" t="shared" si="180"/>
        <v/>
      </c>
      <c r="AD2266" s="191" t="str">
        <f ca="1" t="shared" si="181"/>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8"/>
        <v/>
      </c>
      <c r="T2267" s="232" t="str">
        <f ca="1">IF(B2267="","",IF(ISERROR(MATCH($J2267,SorP!$B$1:$B$6261,0)),"",INDIRECT("'SorP'!$A$"&amp;MATCH($S2267&amp;$J2267,SorP!C:C,0))))</f>
        <v/>
      </c>
      <c r="U2267" s="233"/>
      <c r="V2267" s="234" t="e">
        <f ca="1">IF(C2267="",NA(),MATCH($B2267&amp;$C2267,'Smelter Look-up'!$J:$J,0))</f>
        <v>#N/A</v>
      </c>
      <c r="X2267" s="191">
        <f ca="1" t="shared" si="177"/>
        <v>0</v>
      </c>
      <c r="AB2267" s="235" t="str">
        <f ca="1" t="shared" si="179"/>
        <v/>
      </c>
      <c r="AC2267" s="191" t="str">
        <f ca="1" t="shared" si="180"/>
        <v/>
      </c>
      <c r="AD2267" s="191" t="str">
        <f ca="1" t="shared" si="181"/>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8"/>
        <v/>
      </c>
      <c r="T2268" s="232" t="str">
        <f ca="1">IF(B2268="","",IF(ISERROR(MATCH($J2268,SorP!$B$1:$B$6261,0)),"",INDIRECT("'SorP'!$A$"&amp;MATCH($S2268&amp;$J2268,SorP!C:C,0))))</f>
        <v/>
      </c>
      <c r="U2268" s="233"/>
      <c r="V2268" s="234" t="e">
        <f ca="1">IF(C2268="",NA(),MATCH($B2268&amp;$C2268,'Smelter Look-up'!$J:$J,0))</f>
        <v>#N/A</v>
      </c>
      <c r="X2268" s="191">
        <f ca="1" t="shared" si="177"/>
        <v>0</v>
      </c>
      <c r="AB2268" s="235" t="str">
        <f ca="1" t="shared" si="179"/>
        <v/>
      </c>
      <c r="AC2268" s="191" t="str">
        <f ca="1" t="shared" si="180"/>
        <v/>
      </c>
      <c r="AD2268" s="191" t="str">
        <f ca="1" t="shared" si="181"/>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8"/>
        <v/>
      </c>
      <c r="T2269" s="232" t="str">
        <f ca="1">IF(B2269="","",IF(ISERROR(MATCH($J2269,SorP!$B$1:$B$6261,0)),"",INDIRECT("'SorP'!$A$"&amp;MATCH($S2269&amp;$J2269,SorP!C:C,0))))</f>
        <v/>
      </c>
      <c r="U2269" s="233"/>
      <c r="V2269" s="234" t="e">
        <f ca="1">IF(C2269="",NA(),MATCH($B2269&amp;$C2269,'Smelter Look-up'!$J:$J,0))</f>
        <v>#N/A</v>
      </c>
      <c r="X2269" s="191">
        <f ca="1" t="shared" si="177"/>
        <v>0</v>
      </c>
      <c r="AB2269" s="235" t="str">
        <f ca="1" t="shared" si="179"/>
        <v/>
      </c>
      <c r="AC2269" s="191" t="str">
        <f ca="1" t="shared" si="180"/>
        <v/>
      </c>
      <c r="AD2269" s="191" t="str">
        <f ca="1" t="shared" si="181"/>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8"/>
        <v/>
      </c>
      <c r="T2270" s="232" t="str">
        <f ca="1">IF(B2270="","",IF(ISERROR(MATCH($J2270,SorP!$B$1:$B$6261,0)),"",INDIRECT("'SorP'!$A$"&amp;MATCH($S2270&amp;$J2270,SorP!C:C,0))))</f>
        <v/>
      </c>
      <c r="U2270" s="233"/>
      <c r="V2270" s="234" t="e">
        <f ca="1">IF(C2270="",NA(),MATCH($B2270&amp;$C2270,'Smelter Look-up'!$J:$J,0))</f>
        <v>#N/A</v>
      </c>
      <c r="X2270" s="191">
        <f ca="1" t="shared" si="177"/>
        <v>0</v>
      </c>
      <c r="AB2270" s="235" t="str">
        <f ca="1" t="shared" si="179"/>
        <v/>
      </c>
      <c r="AC2270" s="191" t="str">
        <f ca="1" t="shared" si="180"/>
        <v/>
      </c>
      <c r="AD2270" s="191" t="str">
        <f ca="1" t="shared" si="181"/>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8"/>
        <v/>
      </c>
      <c r="T2271" s="232" t="str">
        <f ca="1">IF(B2271="","",IF(ISERROR(MATCH($J2271,SorP!$B$1:$B$6261,0)),"",INDIRECT("'SorP'!$A$"&amp;MATCH($S2271&amp;$J2271,SorP!C:C,0))))</f>
        <v/>
      </c>
      <c r="U2271" s="233"/>
      <c r="V2271" s="234" t="e">
        <f ca="1">IF(C2271="",NA(),MATCH($B2271&amp;$C2271,'Smelter Look-up'!$J:$J,0))</f>
        <v>#N/A</v>
      </c>
      <c r="X2271" s="191">
        <f ca="1" t="shared" si="177"/>
        <v>0</v>
      </c>
      <c r="AB2271" s="235" t="str">
        <f ca="1" t="shared" si="179"/>
        <v/>
      </c>
      <c r="AC2271" s="191" t="str">
        <f ca="1" t="shared" si="180"/>
        <v/>
      </c>
      <c r="AD2271" s="191" t="str">
        <f ca="1" t="shared" si="181"/>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8"/>
        <v/>
      </c>
      <c r="T2272" s="232" t="str">
        <f ca="1">IF(B2272="","",IF(ISERROR(MATCH($J2272,SorP!$B$1:$B$6261,0)),"",INDIRECT("'SorP'!$A$"&amp;MATCH($S2272&amp;$J2272,SorP!C:C,0))))</f>
        <v/>
      </c>
      <c r="U2272" s="233"/>
      <c r="V2272" s="234" t="e">
        <f ca="1">IF(C2272="",NA(),MATCH($B2272&amp;$C2272,'Smelter Look-up'!$J:$J,0))</f>
        <v>#N/A</v>
      </c>
      <c r="X2272" s="191">
        <f ca="1" t="shared" si="177"/>
        <v>0</v>
      </c>
      <c r="AB2272" s="235" t="str">
        <f ca="1" t="shared" si="179"/>
        <v/>
      </c>
      <c r="AC2272" s="191" t="str">
        <f ca="1" t="shared" si="180"/>
        <v/>
      </c>
      <c r="AD2272" s="191" t="str">
        <f ca="1" t="shared" si="181"/>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8"/>
        <v/>
      </c>
      <c r="T2273" s="232" t="str">
        <f ca="1">IF(B2273="","",IF(ISERROR(MATCH($J2273,SorP!$B$1:$B$6261,0)),"",INDIRECT("'SorP'!$A$"&amp;MATCH($S2273&amp;$J2273,SorP!C:C,0))))</f>
        <v/>
      </c>
      <c r="U2273" s="233"/>
      <c r="V2273" s="234" t="e">
        <f ca="1">IF(C2273="",NA(),MATCH($B2273&amp;$C2273,'Smelter Look-up'!$J:$J,0))</f>
        <v>#N/A</v>
      </c>
      <c r="X2273" s="191">
        <f ca="1" t="shared" si="177"/>
        <v>0</v>
      </c>
      <c r="AB2273" s="235" t="str">
        <f ca="1" t="shared" si="179"/>
        <v/>
      </c>
      <c r="AC2273" s="191" t="str">
        <f ca="1" t="shared" si="180"/>
        <v/>
      </c>
      <c r="AD2273" s="191" t="str">
        <f ca="1" t="shared" si="181"/>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8"/>
        <v/>
      </c>
      <c r="T2274" s="232" t="str">
        <f ca="1">IF(B2274="","",IF(ISERROR(MATCH($J2274,SorP!$B$1:$B$6261,0)),"",INDIRECT("'SorP'!$A$"&amp;MATCH($S2274&amp;$J2274,SorP!C:C,0))))</f>
        <v/>
      </c>
      <c r="U2274" s="233"/>
      <c r="V2274" s="234" t="e">
        <f ca="1">IF(C2274="",NA(),MATCH($B2274&amp;$C2274,'Smelter Look-up'!$J:$J,0))</f>
        <v>#N/A</v>
      </c>
      <c r="X2274" s="191">
        <f ca="1" t="shared" si="177"/>
        <v>0</v>
      </c>
      <c r="AB2274" s="235" t="str">
        <f ca="1" t="shared" si="179"/>
        <v/>
      </c>
      <c r="AC2274" s="191" t="str">
        <f ca="1" t="shared" si="180"/>
        <v/>
      </c>
      <c r="AD2274" s="191" t="str">
        <f ca="1" t="shared" si="181"/>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8"/>
        <v/>
      </c>
      <c r="T2275" s="232" t="str">
        <f ca="1">IF(B2275="","",IF(ISERROR(MATCH($J2275,SorP!$B$1:$B$6261,0)),"",INDIRECT("'SorP'!$A$"&amp;MATCH($S2275&amp;$J2275,SorP!C:C,0))))</f>
        <v/>
      </c>
      <c r="U2275" s="233"/>
      <c r="V2275" s="234" t="e">
        <f ca="1">IF(C2275="",NA(),MATCH($B2275&amp;$C2275,'Smelter Look-up'!$J:$J,0))</f>
        <v>#N/A</v>
      </c>
      <c r="X2275" s="191">
        <f ca="1" t="shared" si="177"/>
        <v>0</v>
      </c>
      <c r="AB2275" s="235" t="str">
        <f ca="1" t="shared" si="179"/>
        <v/>
      </c>
      <c r="AC2275" s="191" t="str">
        <f ca="1" t="shared" si="180"/>
        <v/>
      </c>
      <c r="AD2275" s="191" t="str">
        <f ca="1" t="shared" si="181"/>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8"/>
        <v/>
      </c>
      <c r="T2276" s="232" t="str">
        <f ca="1">IF(B2276="","",IF(ISERROR(MATCH($J2276,SorP!$B$1:$B$6261,0)),"",INDIRECT("'SorP'!$A$"&amp;MATCH($S2276&amp;$J2276,SorP!C:C,0))))</f>
        <v/>
      </c>
      <c r="U2276" s="233"/>
      <c r="V2276" s="234" t="e">
        <f ca="1">IF(C2276="",NA(),MATCH($B2276&amp;$C2276,'Smelter Look-up'!$J:$J,0))</f>
        <v>#N/A</v>
      </c>
      <c r="X2276" s="191">
        <f ca="1" t="shared" si="177"/>
        <v>0</v>
      </c>
      <c r="AB2276" s="235" t="str">
        <f ca="1" t="shared" si="179"/>
        <v/>
      </c>
      <c r="AC2276" s="191" t="str">
        <f ca="1" t="shared" si="180"/>
        <v/>
      </c>
      <c r="AD2276" s="191" t="str">
        <f ca="1" t="shared" si="181"/>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8"/>
        <v/>
      </c>
      <c r="T2277" s="232" t="str">
        <f ca="1">IF(B2277="","",IF(ISERROR(MATCH($J2277,SorP!$B$1:$B$6261,0)),"",INDIRECT("'SorP'!$A$"&amp;MATCH($S2277&amp;$J2277,SorP!C:C,0))))</f>
        <v/>
      </c>
      <c r="U2277" s="233"/>
      <c r="V2277" s="234" t="e">
        <f ca="1">IF(C2277="",NA(),MATCH($B2277&amp;$C2277,'Smelter Look-up'!$J:$J,0))</f>
        <v>#N/A</v>
      </c>
      <c r="X2277" s="191">
        <f ca="1" t="shared" si="177"/>
        <v>0</v>
      </c>
      <c r="AB2277" s="235" t="str">
        <f ca="1" t="shared" si="179"/>
        <v/>
      </c>
      <c r="AC2277" s="191" t="str">
        <f ca="1" t="shared" si="180"/>
        <v/>
      </c>
      <c r="AD2277" s="191" t="str">
        <f ca="1" t="shared" si="181"/>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8"/>
        <v/>
      </c>
      <c r="T2278" s="232" t="str">
        <f ca="1">IF(B2278="","",IF(ISERROR(MATCH($J2278,SorP!$B$1:$B$6261,0)),"",INDIRECT("'SorP'!$A$"&amp;MATCH($S2278&amp;$J2278,SorP!C:C,0))))</f>
        <v/>
      </c>
      <c r="U2278" s="233"/>
      <c r="V2278" s="234" t="e">
        <f ca="1">IF(C2278="",NA(),MATCH($B2278&amp;$C2278,'Smelter Look-up'!$J:$J,0))</f>
        <v>#N/A</v>
      </c>
      <c r="X2278" s="191">
        <f ca="1" t="shared" si="177"/>
        <v>0</v>
      </c>
      <c r="AB2278" s="235" t="str">
        <f ca="1" t="shared" si="179"/>
        <v/>
      </c>
      <c r="AC2278" s="191" t="str">
        <f ca="1" t="shared" si="180"/>
        <v/>
      </c>
      <c r="AD2278" s="191" t="str">
        <f ca="1" t="shared" si="181"/>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8"/>
        <v/>
      </c>
      <c r="T2279" s="232" t="str">
        <f ca="1">IF(B2279="","",IF(ISERROR(MATCH($J2279,SorP!$B$1:$B$6261,0)),"",INDIRECT("'SorP'!$A$"&amp;MATCH($S2279&amp;$J2279,SorP!C:C,0))))</f>
        <v/>
      </c>
      <c r="U2279" s="233"/>
      <c r="V2279" s="234" t="e">
        <f ca="1">IF(C2279="",NA(),MATCH($B2279&amp;$C2279,'Smelter Look-up'!$J:$J,0))</f>
        <v>#N/A</v>
      </c>
      <c r="X2279" s="191">
        <f ca="1" t="shared" si="177"/>
        <v>0</v>
      </c>
      <c r="AB2279" s="235" t="str">
        <f ca="1" t="shared" si="179"/>
        <v/>
      </c>
      <c r="AC2279" s="191" t="str">
        <f ca="1" t="shared" si="180"/>
        <v/>
      </c>
      <c r="AD2279" s="191" t="str">
        <f ca="1" t="shared" si="181"/>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8"/>
        <v/>
      </c>
      <c r="T2280" s="232" t="str">
        <f ca="1">IF(B2280="","",IF(ISERROR(MATCH($J2280,SorP!$B$1:$B$6261,0)),"",INDIRECT("'SorP'!$A$"&amp;MATCH($S2280&amp;$J2280,SorP!C:C,0))))</f>
        <v/>
      </c>
      <c r="U2280" s="233"/>
      <c r="V2280" s="234" t="e">
        <f ca="1">IF(C2280="",NA(),MATCH($B2280&amp;$C2280,'Smelter Look-up'!$J:$J,0))</f>
        <v>#N/A</v>
      </c>
      <c r="X2280" s="191">
        <f ca="1" t="shared" si="177"/>
        <v>0</v>
      </c>
      <c r="AB2280" s="235" t="str">
        <f ca="1" t="shared" si="179"/>
        <v/>
      </c>
      <c r="AC2280" s="191" t="str">
        <f ca="1" t="shared" si="180"/>
        <v/>
      </c>
      <c r="AD2280" s="191" t="str">
        <f ca="1" t="shared" si="181"/>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8"/>
        <v/>
      </c>
      <c r="T2281" s="232" t="str">
        <f ca="1">IF(B2281="","",IF(ISERROR(MATCH($J2281,SorP!$B$1:$B$6261,0)),"",INDIRECT("'SorP'!$A$"&amp;MATCH($S2281&amp;$J2281,SorP!C:C,0))))</f>
        <v/>
      </c>
      <c r="U2281" s="233"/>
      <c r="V2281" s="234" t="e">
        <f ca="1">IF(C2281="",NA(),MATCH($B2281&amp;$C2281,'Smelter Look-up'!$J:$J,0))</f>
        <v>#N/A</v>
      </c>
      <c r="X2281" s="191">
        <f ca="1" t="shared" si="177"/>
        <v>0</v>
      </c>
      <c r="AB2281" s="235" t="str">
        <f ca="1" t="shared" si="179"/>
        <v/>
      </c>
      <c r="AC2281" s="191" t="str">
        <f ca="1" t="shared" si="180"/>
        <v/>
      </c>
      <c r="AD2281" s="191" t="str">
        <f ca="1" t="shared" si="181"/>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8"/>
        <v/>
      </c>
      <c r="T2282" s="232" t="str">
        <f ca="1">IF(B2282="","",IF(ISERROR(MATCH($J2282,SorP!$B$1:$B$6261,0)),"",INDIRECT("'SorP'!$A$"&amp;MATCH($S2282&amp;$J2282,SorP!C:C,0))))</f>
        <v/>
      </c>
      <c r="U2282" s="233"/>
      <c r="V2282" s="234" t="e">
        <f ca="1">IF(C2282="",NA(),MATCH($B2282&amp;$C2282,'Smelter Look-up'!$J:$J,0))</f>
        <v>#N/A</v>
      </c>
      <c r="X2282" s="191">
        <f ca="1" t="shared" si="177"/>
        <v>0</v>
      </c>
      <c r="AB2282" s="235" t="str">
        <f ca="1" t="shared" si="179"/>
        <v/>
      </c>
      <c r="AC2282" s="191" t="str">
        <f ca="1" t="shared" si="180"/>
        <v/>
      </c>
      <c r="AD2282" s="191" t="str">
        <f ca="1" t="shared" si="181"/>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8"/>
        <v/>
      </c>
      <c r="T2283" s="232" t="str">
        <f ca="1">IF(B2283="","",IF(ISERROR(MATCH($J2283,SorP!$B$1:$B$6261,0)),"",INDIRECT("'SorP'!$A$"&amp;MATCH($S2283&amp;$J2283,SorP!C:C,0))))</f>
        <v/>
      </c>
      <c r="U2283" s="233"/>
      <c r="V2283" s="234" t="e">
        <f ca="1">IF(C2283="",NA(),MATCH($B2283&amp;$C2283,'Smelter Look-up'!$J:$J,0))</f>
        <v>#N/A</v>
      </c>
      <c r="X2283" s="191">
        <f ca="1" t="shared" si="177"/>
        <v>0</v>
      </c>
      <c r="AB2283" s="235" t="str">
        <f ca="1" t="shared" si="179"/>
        <v/>
      </c>
      <c r="AC2283" s="191" t="str">
        <f ca="1" t="shared" si="180"/>
        <v/>
      </c>
      <c r="AD2283" s="191" t="str">
        <f ca="1" t="shared" si="181"/>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8"/>
        <v/>
      </c>
      <c r="T2284" s="232" t="str">
        <f ca="1">IF(B2284="","",IF(ISERROR(MATCH($J2284,SorP!$B$1:$B$6261,0)),"",INDIRECT("'SorP'!$A$"&amp;MATCH($S2284&amp;$J2284,SorP!C:C,0))))</f>
        <v/>
      </c>
      <c r="U2284" s="233"/>
      <c r="V2284" s="234" t="e">
        <f ca="1">IF(C2284="",NA(),MATCH($B2284&amp;$C2284,'Smelter Look-up'!$J:$J,0))</f>
        <v>#N/A</v>
      </c>
      <c r="X2284" s="191">
        <f ca="1" t="shared" si="177"/>
        <v>0</v>
      </c>
      <c r="AB2284" s="235" t="str">
        <f ca="1" t="shared" si="179"/>
        <v/>
      </c>
      <c r="AC2284" s="191" t="str">
        <f ca="1" t="shared" si="180"/>
        <v/>
      </c>
      <c r="AD2284" s="191" t="str">
        <f ca="1" t="shared" si="181"/>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8"/>
        <v/>
      </c>
      <c r="T2285" s="232" t="str">
        <f ca="1">IF(B2285="","",IF(ISERROR(MATCH($J2285,SorP!$B$1:$B$6261,0)),"",INDIRECT("'SorP'!$A$"&amp;MATCH($S2285&amp;$J2285,SorP!C:C,0))))</f>
        <v/>
      </c>
      <c r="U2285" s="233"/>
      <c r="V2285" s="234" t="e">
        <f ca="1">IF(C2285="",NA(),MATCH($B2285&amp;$C2285,'Smelter Look-up'!$J:$J,0))</f>
        <v>#N/A</v>
      </c>
      <c r="X2285" s="191">
        <f ca="1" t="shared" si="177"/>
        <v>0</v>
      </c>
      <c r="AB2285" s="235" t="str">
        <f ca="1" t="shared" si="179"/>
        <v/>
      </c>
      <c r="AC2285" s="191" t="str">
        <f ca="1" t="shared" si="180"/>
        <v/>
      </c>
      <c r="AD2285" s="191" t="str">
        <f ca="1" t="shared" si="181"/>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8"/>
        <v/>
      </c>
      <c r="T2286" s="232" t="str">
        <f ca="1">IF(B2286="","",IF(ISERROR(MATCH($J2286,SorP!$B$1:$B$6261,0)),"",INDIRECT("'SorP'!$A$"&amp;MATCH($S2286&amp;$J2286,SorP!C:C,0))))</f>
        <v/>
      </c>
      <c r="U2286" s="233"/>
      <c r="V2286" s="234" t="e">
        <f ca="1">IF(C2286="",NA(),MATCH($B2286&amp;$C2286,'Smelter Look-up'!$J:$J,0))</f>
        <v>#N/A</v>
      </c>
      <c r="X2286" s="191">
        <f ca="1" t="shared" si="177"/>
        <v>0</v>
      </c>
      <c r="AB2286" s="235" t="str">
        <f ca="1" t="shared" si="179"/>
        <v/>
      </c>
      <c r="AC2286" s="191" t="str">
        <f ca="1" t="shared" si="180"/>
        <v/>
      </c>
      <c r="AD2286" s="191" t="str">
        <f ca="1" t="shared" si="181"/>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8"/>
        <v/>
      </c>
      <c r="T2287" s="232" t="str">
        <f ca="1">IF(B2287="","",IF(ISERROR(MATCH($J2287,SorP!$B$1:$B$6261,0)),"",INDIRECT("'SorP'!$A$"&amp;MATCH($S2287&amp;$J2287,SorP!C:C,0))))</f>
        <v/>
      </c>
      <c r="U2287" s="233"/>
      <c r="V2287" s="234" t="e">
        <f ca="1">IF(C2287="",NA(),MATCH($B2287&amp;$C2287,'Smelter Look-up'!$J:$J,0))</f>
        <v>#N/A</v>
      </c>
      <c r="X2287" s="191">
        <f ca="1" t="shared" si="177"/>
        <v>0</v>
      </c>
      <c r="AB2287" s="235" t="str">
        <f ca="1" t="shared" si="179"/>
        <v/>
      </c>
      <c r="AC2287" s="191" t="str">
        <f ca="1" t="shared" si="180"/>
        <v/>
      </c>
      <c r="AD2287" s="191" t="str">
        <f ca="1" t="shared" si="181"/>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8"/>
        <v/>
      </c>
      <c r="T2288" s="232" t="str">
        <f ca="1">IF(B2288="","",IF(ISERROR(MATCH($J2288,SorP!$B$1:$B$6261,0)),"",INDIRECT("'SorP'!$A$"&amp;MATCH($S2288&amp;$J2288,SorP!C:C,0))))</f>
        <v/>
      </c>
      <c r="U2288" s="233"/>
      <c r="V2288" s="234" t="e">
        <f ca="1">IF(C2288="",NA(),MATCH($B2288&amp;$C2288,'Smelter Look-up'!$J:$J,0))</f>
        <v>#N/A</v>
      </c>
      <c r="X2288" s="191">
        <f ca="1" t="shared" si="177"/>
        <v>0</v>
      </c>
      <c r="AB2288" s="235" t="str">
        <f ca="1" t="shared" si="179"/>
        <v/>
      </c>
      <c r="AC2288" s="191" t="str">
        <f ca="1" t="shared" si="180"/>
        <v/>
      </c>
      <c r="AD2288" s="191" t="str">
        <f ca="1" t="shared" si="181"/>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8"/>
        <v/>
      </c>
      <c r="T2289" s="232" t="str">
        <f ca="1">IF(B2289="","",IF(ISERROR(MATCH($J2289,SorP!$B$1:$B$6261,0)),"",INDIRECT("'SorP'!$A$"&amp;MATCH($S2289&amp;$J2289,SorP!C:C,0))))</f>
        <v/>
      </c>
      <c r="U2289" s="233"/>
      <c r="V2289" s="234" t="e">
        <f ca="1">IF(C2289="",NA(),MATCH($B2289&amp;$C2289,'Smelter Look-up'!$J:$J,0))</f>
        <v>#N/A</v>
      </c>
      <c r="X2289" s="191">
        <f ca="1" t="shared" si="177"/>
        <v>0</v>
      </c>
      <c r="AB2289" s="235" t="str">
        <f ca="1" t="shared" si="179"/>
        <v/>
      </c>
      <c r="AC2289" s="191" t="str">
        <f ca="1" t="shared" si="180"/>
        <v/>
      </c>
      <c r="AD2289" s="191" t="str">
        <f ca="1" t="shared" si="181"/>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8"/>
        <v/>
      </c>
      <c r="T2290" s="232" t="str">
        <f ca="1">IF(B2290="","",IF(ISERROR(MATCH($J2290,SorP!$B$1:$B$6261,0)),"",INDIRECT("'SorP'!$A$"&amp;MATCH($S2290&amp;$J2290,SorP!C:C,0))))</f>
        <v/>
      </c>
      <c r="U2290" s="233"/>
      <c r="V2290" s="234" t="e">
        <f ca="1">IF(C2290="",NA(),MATCH($B2290&amp;$C2290,'Smelter Look-up'!$J:$J,0))</f>
        <v>#N/A</v>
      </c>
      <c r="X2290" s="191">
        <f ca="1" t="shared" si="177"/>
        <v>0</v>
      </c>
      <c r="AB2290" s="235" t="str">
        <f ca="1" t="shared" si="179"/>
        <v/>
      </c>
      <c r="AC2290" s="191" t="str">
        <f ca="1" t="shared" si="180"/>
        <v/>
      </c>
      <c r="AD2290" s="191" t="str">
        <f ca="1" t="shared" si="181"/>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8"/>
        <v/>
      </c>
      <c r="T2291" s="232" t="str">
        <f ca="1">IF(B2291="","",IF(ISERROR(MATCH($J2291,SorP!$B$1:$B$6261,0)),"",INDIRECT("'SorP'!$A$"&amp;MATCH($S2291&amp;$J2291,SorP!C:C,0))))</f>
        <v/>
      </c>
      <c r="U2291" s="233"/>
      <c r="V2291" s="234" t="e">
        <f ca="1">IF(C2291="",NA(),MATCH($B2291&amp;$C2291,'Smelter Look-up'!$J:$J,0))</f>
        <v>#N/A</v>
      </c>
      <c r="X2291" s="191">
        <f ca="1" t="shared" si="177"/>
        <v>0</v>
      </c>
      <c r="AB2291" s="235" t="str">
        <f ca="1" t="shared" si="179"/>
        <v/>
      </c>
      <c r="AC2291" s="191" t="str">
        <f ca="1" t="shared" si="180"/>
        <v/>
      </c>
      <c r="AD2291" s="191" t="str">
        <f ca="1" t="shared" si="181"/>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8"/>
        <v/>
      </c>
      <c r="T2292" s="232" t="str">
        <f ca="1">IF(B2292="","",IF(ISERROR(MATCH($J2292,SorP!$B$1:$B$6261,0)),"",INDIRECT("'SorP'!$A$"&amp;MATCH($S2292&amp;$J2292,SorP!C:C,0))))</f>
        <v/>
      </c>
      <c r="U2292" s="233"/>
      <c r="V2292" s="234" t="e">
        <f ca="1">IF(C2292="",NA(),MATCH($B2292&amp;$C2292,'Smelter Look-up'!$J:$J,0))</f>
        <v>#N/A</v>
      </c>
      <c r="X2292" s="191">
        <f ca="1" t="shared" si="177"/>
        <v>0</v>
      </c>
      <c r="AB2292" s="235" t="str">
        <f ca="1" t="shared" si="179"/>
        <v/>
      </c>
      <c r="AC2292" s="191" t="str">
        <f ca="1" t="shared" si="180"/>
        <v/>
      </c>
      <c r="AD2292" s="191" t="str">
        <f ca="1" t="shared" si="181"/>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8"/>
        <v/>
      </c>
      <c r="T2293" s="232" t="str">
        <f ca="1">IF(B2293="","",IF(ISERROR(MATCH($J2293,SorP!$B$1:$B$6261,0)),"",INDIRECT("'SorP'!$A$"&amp;MATCH($S2293&amp;$J2293,SorP!C:C,0))))</f>
        <v/>
      </c>
      <c r="U2293" s="233"/>
      <c r="V2293" s="234" t="e">
        <f ca="1">IF(C2293="",NA(),MATCH($B2293&amp;$C2293,'Smelter Look-up'!$J:$J,0))</f>
        <v>#N/A</v>
      </c>
      <c r="X2293" s="191">
        <f ca="1" t="shared" si="177"/>
        <v>0</v>
      </c>
      <c r="AB2293" s="235" t="str">
        <f ca="1" t="shared" si="179"/>
        <v/>
      </c>
      <c r="AC2293" s="191" t="str">
        <f ca="1" t="shared" si="180"/>
        <v/>
      </c>
      <c r="AD2293" s="191" t="str">
        <f ca="1" t="shared" si="181"/>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8"/>
        <v/>
      </c>
      <c r="T2294" s="232" t="str">
        <f ca="1">IF(B2294="","",IF(ISERROR(MATCH($J2294,SorP!$B$1:$B$6261,0)),"",INDIRECT("'SorP'!$A$"&amp;MATCH($S2294&amp;$J2294,SorP!C:C,0))))</f>
        <v/>
      </c>
      <c r="U2294" s="233"/>
      <c r="V2294" s="234" t="e">
        <f ca="1">IF(C2294="",NA(),MATCH($B2294&amp;$C2294,'Smelter Look-up'!$J:$J,0))</f>
        <v>#N/A</v>
      </c>
      <c r="X2294" s="191">
        <f ca="1" t="shared" si="177"/>
        <v>0</v>
      </c>
      <c r="AB2294" s="235" t="str">
        <f ca="1" t="shared" si="179"/>
        <v/>
      </c>
      <c r="AC2294" s="191" t="str">
        <f ca="1" t="shared" si="180"/>
        <v/>
      </c>
      <c r="AD2294" s="191" t="str">
        <f ca="1" t="shared" si="181"/>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8"/>
        <v/>
      </c>
      <c r="T2295" s="232" t="str">
        <f ca="1">IF(B2295="","",IF(ISERROR(MATCH($J2295,SorP!$B$1:$B$6261,0)),"",INDIRECT("'SorP'!$A$"&amp;MATCH($S2295&amp;$J2295,SorP!C:C,0))))</f>
        <v/>
      </c>
      <c r="U2295" s="233"/>
      <c r="V2295" s="234" t="e">
        <f ca="1">IF(C2295="",NA(),MATCH($B2295&amp;$C2295,'Smelter Look-up'!$J:$J,0))</f>
        <v>#N/A</v>
      </c>
      <c r="X2295" s="191">
        <f ca="1" t="shared" si="177"/>
        <v>0</v>
      </c>
      <c r="AB2295" s="235" t="str">
        <f ca="1" t="shared" si="179"/>
        <v/>
      </c>
      <c r="AC2295" s="191" t="str">
        <f ca="1" t="shared" si="180"/>
        <v/>
      </c>
      <c r="AD2295" s="191" t="str">
        <f ca="1" t="shared" si="181"/>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8"/>
        <v/>
      </c>
      <c r="T2296" s="232" t="str">
        <f ca="1">IF(B2296="","",IF(ISERROR(MATCH($J2296,SorP!$B$1:$B$6261,0)),"",INDIRECT("'SorP'!$A$"&amp;MATCH($S2296&amp;$J2296,SorP!C:C,0))))</f>
        <v/>
      </c>
      <c r="U2296" s="233"/>
      <c r="V2296" s="234" t="e">
        <f ca="1">IF(C2296="",NA(),MATCH($B2296&amp;$C2296,'Smelter Look-up'!$J:$J,0))</f>
        <v>#N/A</v>
      </c>
      <c r="X2296" s="191">
        <f ca="1" t="shared" si="177"/>
        <v>0</v>
      </c>
      <c r="AB2296" s="235" t="str">
        <f ca="1" t="shared" si="179"/>
        <v/>
      </c>
      <c r="AC2296" s="191" t="str">
        <f ca="1" t="shared" si="180"/>
        <v/>
      </c>
      <c r="AD2296" s="191" t="str">
        <f ca="1" t="shared" si="181"/>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8"/>
        <v/>
      </c>
      <c r="T2297" s="232" t="str">
        <f ca="1">IF(B2297="","",IF(ISERROR(MATCH($J2297,SorP!$B$1:$B$6261,0)),"",INDIRECT("'SorP'!$A$"&amp;MATCH($S2297&amp;$J2297,SorP!C:C,0))))</f>
        <v/>
      </c>
      <c r="U2297" s="233"/>
      <c r="V2297" s="234" t="e">
        <f ca="1">IF(C2297="",NA(),MATCH($B2297&amp;$C2297,'Smelter Look-up'!$J:$J,0))</f>
        <v>#N/A</v>
      </c>
      <c r="X2297" s="191">
        <f ca="1" t="shared" si="177"/>
        <v>0</v>
      </c>
      <c r="AB2297" s="235" t="str">
        <f ca="1" t="shared" si="179"/>
        <v/>
      </c>
      <c r="AC2297" s="191" t="str">
        <f ca="1" t="shared" si="180"/>
        <v/>
      </c>
      <c r="AD2297" s="191" t="str">
        <f ca="1" t="shared" si="181"/>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8"/>
        <v/>
      </c>
      <c r="T2298" s="232" t="str">
        <f ca="1">IF(B2298="","",IF(ISERROR(MATCH($J2298,SorP!$B$1:$B$6261,0)),"",INDIRECT("'SorP'!$A$"&amp;MATCH($S2298&amp;$J2298,SorP!C:C,0))))</f>
        <v/>
      </c>
      <c r="U2298" s="233"/>
      <c r="V2298" s="234" t="e">
        <f ca="1">IF(C2298="",NA(),MATCH($B2298&amp;$C2298,'Smelter Look-up'!$J:$J,0))</f>
        <v>#N/A</v>
      </c>
      <c r="X2298" s="191">
        <f ca="1" t="shared" si="177"/>
        <v>0</v>
      </c>
      <c r="AB2298" s="235" t="str">
        <f ca="1" t="shared" si="179"/>
        <v/>
      </c>
      <c r="AC2298" s="191" t="str">
        <f ca="1" t="shared" si="180"/>
        <v/>
      </c>
      <c r="AD2298" s="191" t="str">
        <f ca="1" t="shared" si="181"/>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8"/>
        <v/>
      </c>
      <c r="T2299" s="232" t="str">
        <f ca="1">IF(B2299="","",IF(ISERROR(MATCH($J2299,SorP!$B$1:$B$6261,0)),"",INDIRECT("'SorP'!$A$"&amp;MATCH($S2299&amp;$J2299,SorP!C:C,0))))</f>
        <v/>
      </c>
      <c r="U2299" s="233"/>
      <c r="V2299" s="234" t="e">
        <f ca="1">IF(C2299="",NA(),MATCH($B2299&amp;$C2299,'Smelter Look-up'!$J:$J,0))</f>
        <v>#N/A</v>
      </c>
      <c r="X2299" s="191">
        <f ca="1" t="shared" si="177"/>
        <v>0</v>
      </c>
      <c r="AB2299" s="235" t="str">
        <f ca="1" t="shared" si="179"/>
        <v/>
      </c>
      <c r="AC2299" s="191" t="str">
        <f ca="1" t="shared" si="180"/>
        <v/>
      </c>
      <c r="AD2299" s="191" t="str">
        <f ca="1" t="shared" si="181"/>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si="178"/>
        <v/>
      </c>
      <c r="T2300" s="232" t="str">
        <f ca="1">IF(B2300="","",IF(ISERROR(MATCH($J2300,SorP!$B$1:$B$6261,0)),"",INDIRECT("'SorP'!$A$"&amp;MATCH($S2300&amp;$J2300,SorP!C:C,0))))</f>
        <v/>
      </c>
      <c r="U2300" s="233"/>
      <c r="V2300" s="234" t="e">
        <f ca="1">IF(C2300="",NA(),MATCH($B2300&amp;$C2300,'Smelter Look-up'!$J:$J,0))</f>
        <v>#N/A</v>
      </c>
      <c r="X2300" s="191">
        <f ca="1" t="shared" si="177"/>
        <v>0</v>
      </c>
      <c r="AB2300" s="235" t="str">
        <f ca="1" t="shared" si="179"/>
        <v/>
      </c>
      <c r="AC2300" s="191" t="str">
        <f ca="1" t="shared" si="180"/>
        <v/>
      </c>
      <c r="AD2300" s="191" t="str">
        <f ca="1" t="shared" si="181"/>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78"/>
        <v/>
      </c>
      <c r="T2301" s="232" t="str">
        <f ca="1">IF(B2301="","",IF(ISERROR(MATCH($J2301,SorP!$B$1:$B$6261,0)),"",INDIRECT("'SorP'!$A$"&amp;MATCH($S2301&amp;$J2301,SorP!C:C,0))))</f>
        <v/>
      </c>
      <c r="U2301" s="233"/>
      <c r="V2301" s="234" t="e">
        <f ca="1">IF(C2301="",NA(),MATCH($B2301&amp;$C2301,'Smelter Look-up'!$J:$J,0))</f>
        <v>#N/A</v>
      </c>
      <c r="X2301" s="191">
        <f ca="1" t="shared" ref="X2301:X2364" si="182">IF(AND(C2301="Smelter not listed",OR(LEN(D2301)=0,LEN(E2301)=0)),1,0)</f>
        <v>0</v>
      </c>
      <c r="AB2301" s="235" t="str">
        <f ca="1" t="shared" si="179"/>
        <v/>
      </c>
      <c r="AC2301" s="191" t="str">
        <f ca="1" t="shared" si="180"/>
        <v/>
      </c>
      <c r="AD2301" s="191" t="str">
        <f ca="1" t="shared" si="181"/>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ref="S2302:S2365" si="183">IF(B2302="","",IF(ISERROR(MATCH($E2302,CL,0)),"Unknown",INDIRECT("'C'!$A$"&amp;MATCH($E2302,CL,0)+1)))</f>
        <v/>
      </c>
      <c r="T2302" s="232" t="str">
        <f ca="1">IF(B2302="","",IF(ISERROR(MATCH($J2302,SorP!$B$1:$B$6261,0)),"",INDIRECT("'SorP'!$A$"&amp;MATCH($S2302&amp;$J2302,SorP!C:C,0))))</f>
        <v/>
      </c>
      <c r="U2302" s="233"/>
      <c r="V2302" s="234" t="e">
        <f ca="1">IF(C2302="",NA(),MATCH($B2302&amp;$C2302,'Smelter Look-up'!$J:$J,0))</f>
        <v>#N/A</v>
      </c>
      <c r="X2302" s="191">
        <f ca="1" t="shared" si="182"/>
        <v>0</v>
      </c>
      <c r="AB2302" s="235" t="str">
        <f ca="1" t="shared" si="179"/>
        <v/>
      </c>
      <c r="AC2302" s="191" t="str">
        <f ca="1" t="shared" si="180"/>
        <v/>
      </c>
      <c r="AD2302" s="191" t="str">
        <f ca="1" t="shared" si="181"/>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3"/>
        <v/>
      </c>
      <c r="T2303" s="232" t="str">
        <f ca="1">IF(B2303="","",IF(ISERROR(MATCH($J2303,SorP!$B$1:$B$6261,0)),"",INDIRECT("'SorP'!$A$"&amp;MATCH($S2303&amp;$J2303,SorP!C:C,0))))</f>
        <v/>
      </c>
      <c r="U2303" s="233"/>
      <c r="V2303" s="234" t="e">
        <f ca="1">IF(C2303="",NA(),MATCH($B2303&amp;$C2303,'Smelter Look-up'!$J:$J,0))</f>
        <v>#N/A</v>
      </c>
      <c r="X2303" s="191">
        <f ca="1" t="shared" si="182"/>
        <v>0</v>
      </c>
      <c r="AB2303" s="235" t="str">
        <f ca="1" t="shared" si="179"/>
        <v/>
      </c>
      <c r="AC2303" s="191" t="str">
        <f ca="1" t="shared" si="180"/>
        <v/>
      </c>
      <c r="AD2303" s="191" t="str">
        <f ca="1" t="shared" si="181"/>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3"/>
        <v/>
      </c>
      <c r="T2304" s="232" t="str">
        <f ca="1">IF(B2304="","",IF(ISERROR(MATCH($J2304,SorP!$B$1:$B$6261,0)),"",INDIRECT("'SorP'!$A$"&amp;MATCH($S2304&amp;$J2304,SorP!C:C,0))))</f>
        <v/>
      </c>
      <c r="U2304" s="233"/>
      <c r="V2304" s="234" t="e">
        <f ca="1">IF(C2304="",NA(),MATCH($B2304&amp;$C2304,'Smelter Look-up'!$J:$J,0))</f>
        <v>#N/A</v>
      </c>
      <c r="X2304" s="191">
        <f ca="1" t="shared" si="182"/>
        <v>0</v>
      </c>
      <c r="AB2304" s="235" t="str">
        <f ca="1" t="shared" si="179"/>
        <v/>
      </c>
      <c r="AC2304" s="191" t="str">
        <f ca="1" t="shared" si="180"/>
        <v/>
      </c>
      <c r="AD2304" s="191" t="str">
        <f ca="1" t="shared" si="181"/>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3"/>
        <v/>
      </c>
      <c r="T2305" s="232" t="str">
        <f ca="1">IF(B2305="","",IF(ISERROR(MATCH($J2305,SorP!$B$1:$B$6261,0)),"",INDIRECT("'SorP'!$A$"&amp;MATCH($S2305&amp;$J2305,SorP!C:C,0))))</f>
        <v/>
      </c>
      <c r="U2305" s="233"/>
      <c r="V2305" s="234" t="e">
        <f ca="1">IF(C2305="",NA(),MATCH($B2305&amp;$C2305,'Smelter Look-up'!$J:$J,0))</f>
        <v>#N/A</v>
      </c>
      <c r="X2305" s="191">
        <f ca="1" t="shared" si="182"/>
        <v>0</v>
      </c>
      <c r="AB2305" s="235" t="str">
        <f ca="1" t="shared" si="179"/>
        <v/>
      </c>
      <c r="AC2305" s="191" t="str">
        <f ca="1" t="shared" si="180"/>
        <v/>
      </c>
      <c r="AD2305" s="191" t="str">
        <f ca="1" t="shared" si="181"/>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3"/>
        <v/>
      </c>
      <c r="T2306" s="232" t="str">
        <f ca="1">IF(B2306="","",IF(ISERROR(MATCH($J2306,SorP!$B$1:$B$6261,0)),"",INDIRECT("'SorP'!$A$"&amp;MATCH($S2306&amp;$J2306,SorP!C:C,0))))</f>
        <v/>
      </c>
      <c r="U2306" s="233"/>
      <c r="V2306" s="234" t="e">
        <f ca="1">IF(C2306="",NA(),MATCH($B2306&amp;$C2306,'Smelter Look-up'!$J:$J,0))</f>
        <v>#N/A</v>
      </c>
      <c r="X2306" s="191">
        <f ca="1" t="shared" si="182"/>
        <v>0</v>
      </c>
      <c r="AB2306" s="235" t="str">
        <f ca="1" t="shared" si="179"/>
        <v/>
      </c>
      <c r="AC2306" s="191" t="str">
        <f ca="1" t="shared" si="180"/>
        <v/>
      </c>
      <c r="AD2306" s="191" t="str">
        <f ca="1" t="shared" si="181"/>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3"/>
        <v/>
      </c>
      <c r="T2307" s="232" t="str">
        <f ca="1">IF(B2307="","",IF(ISERROR(MATCH($J2307,SorP!$B$1:$B$6261,0)),"",INDIRECT("'SorP'!$A$"&amp;MATCH($S2307&amp;$J2307,SorP!C:C,0))))</f>
        <v/>
      </c>
      <c r="U2307" s="233"/>
      <c r="V2307" s="234" t="e">
        <f ca="1">IF(C2307="",NA(),MATCH($B2307&amp;$C2307,'Smelter Look-up'!$J:$J,0))</f>
        <v>#N/A</v>
      </c>
      <c r="X2307" s="191">
        <f ca="1" t="shared" si="182"/>
        <v>0</v>
      </c>
      <c r="AB2307" s="235" t="str">
        <f ca="1" t="shared" si="179"/>
        <v/>
      </c>
      <c r="AC2307" s="191" t="str">
        <f ca="1" t="shared" si="180"/>
        <v/>
      </c>
      <c r="AD2307" s="191" t="str">
        <f ca="1" t="shared" si="181"/>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3"/>
        <v/>
      </c>
      <c r="T2308" s="232" t="str">
        <f ca="1">IF(B2308="","",IF(ISERROR(MATCH($J2308,SorP!$B$1:$B$6261,0)),"",INDIRECT("'SorP'!$A$"&amp;MATCH($S2308&amp;$J2308,SorP!C:C,0))))</f>
        <v/>
      </c>
      <c r="U2308" s="233"/>
      <c r="V2308" s="234" t="e">
        <f ca="1">IF(C2308="",NA(),MATCH($B2308&amp;$C2308,'Smelter Look-up'!$J:$J,0))</f>
        <v>#N/A</v>
      </c>
      <c r="X2308" s="191">
        <f ca="1" t="shared" si="182"/>
        <v>0</v>
      </c>
      <c r="AB2308" s="235" t="str">
        <f ca="1" t="shared" ref="AB2308:AB2371" si="184">IF(C2308="","",B2308)</f>
        <v/>
      </c>
      <c r="AC2308" s="191" t="str">
        <f ca="1" t="shared" ref="AC2308:AC2371" si="185">B2308</f>
        <v/>
      </c>
      <c r="AD2308" s="191" t="str">
        <f ca="1" t="shared" ref="AD2308:AD2371" si="186">IF(C2308="Smelter not listed",D2308,C2308)</f>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3"/>
        <v/>
      </c>
      <c r="T2309" s="232" t="str">
        <f ca="1">IF(B2309="","",IF(ISERROR(MATCH($J2309,SorP!$B$1:$B$6261,0)),"",INDIRECT("'SorP'!$A$"&amp;MATCH($S2309&amp;$J2309,SorP!C:C,0))))</f>
        <v/>
      </c>
      <c r="U2309" s="233"/>
      <c r="V2309" s="234" t="e">
        <f ca="1">IF(C2309="",NA(),MATCH($B2309&amp;$C2309,'Smelter Look-up'!$J:$J,0))</f>
        <v>#N/A</v>
      </c>
      <c r="X2309" s="191">
        <f ca="1" t="shared" si="182"/>
        <v>0</v>
      </c>
      <c r="AB2309" s="235" t="str">
        <f ca="1" t="shared" si="184"/>
        <v/>
      </c>
      <c r="AC2309" s="191" t="str">
        <f ca="1" t="shared" si="185"/>
        <v/>
      </c>
      <c r="AD2309" s="191" t="str">
        <f ca="1" t="shared" si="186"/>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3"/>
        <v/>
      </c>
      <c r="T2310" s="232" t="str">
        <f ca="1">IF(B2310="","",IF(ISERROR(MATCH($J2310,SorP!$B$1:$B$6261,0)),"",INDIRECT("'SorP'!$A$"&amp;MATCH($S2310&amp;$J2310,SorP!C:C,0))))</f>
        <v/>
      </c>
      <c r="U2310" s="233"/>
      <c r="V2310" s="234" t="e">
        <f ca="1">IF(C2310="",NA(),MATCH($B2310&amp;$C2310,'Smelter Look-up'!$J:$J,0))</f>
        <v>#N/A</v>
      </c>
      <c r="X2310" s="191">
        <f ca="1" t="shared" si="182"/>
        <v>0</v>
      </c>
      <c r="AB2310" s="235" t="str">
        <f ca="1" t="shared" si="184"/>
        <v/>
      </c>
      <c r="AC2310" s="191" t="str">
        <f ca="1" t="shared" si="185"/>
        <v/>
      </c>
      <c r="AD2310" s="191" t="str">
        <f ca="1" t="shared" si="186"/>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3"/>
        <v/>
      </c>
      <c r="T2311" s="232" t="str">
        <f ca="1">IF(B2311="","",IF(ISERROR(MATCH($J2311,SorP!$B$1:$B$6261,0)),"",INDIRECT("'SorP'!$A$"&amp;MATCH($S2311&amp;$J2311,SorP!C:C,0))))</f>
        <v/>
      </c>
      <c r="U2311" s="233"/>
      <c r="V2311" s="234" t="e">
        <f ca="1">IF(C2311="",NA(),MATCH($B2311&amp;$C2311,'Smelter Look-up'!$J:$J,0))</f>
        <v>#N/A</v>
      </c>
      <c r="X2311" s="191">
        <f ca="1" t="shared" si="182"/>
        <v>0</v>
      </c>
      <c r="AB2311" s="235" t="str">
        <f ca="1" t="shared" si="184"/>
        <v/>
      </c>
      <c r="AC2311" s="191" t="str">
        <f ca="1" t="shared" si="185"/>
        <v/>
      </c>
      <c r="AD2311" s="191" t="str">
        <f ca="1" t="shared" si="186"/>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3"/>
        <v/>
      </c>
      <c r="T2312" s="232" t="str">
        <f ca="1">IF(B2312="","",IF(ISERROR(MATCH($J2312,SorP!$B$1:$B$6261,0)),"",INDIRECT("'SorP'!$A$"&amp;MATCH($S2312&amp;$J2312,SorP!C:C,0))))</f>
        <v/>
      </c>
      <c r="U2312" s="233"/>
      <c r="V2312" s="234" t="e">
        <f ca="1">IF(C2312="",NA(),MATCH($B2312&amp;$C2312,'Smelter Look-up'!$J:$J,0))</f>
        <v>#N/A</v>
      </c>
      <c r="X2312" s="191">
        <f ca="1" t="shared" si="182"/>
        <v>0</v>
      </c>
      <c r="AB2312" s="235" t="str">
        <f ca="1" t="shared" si="184"/>
        <v/>
      </c>
      <c r="AC2312" s="191" t="str">
        <f ca="1" t="shared" si="185"/>
        <v/>
      </c>
      <c r="AD2312" s="191" t="str">
        <f ca="1" t="shared" si="186"/>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3"/>
        <v/>
      </c>
      <c r="T2313" s="232" t="str">
        <f ca="1">IF(B2313="","",IF(ISERROR(MATCH($J2313,SorP!$B$1:$B$6261,0)),"",INDIRECT("'SorP'!$A$"&amp;MATCH($S2313&amp;$J2313,SorP!C:C,0))))</f>
        <v/>
      </c>
      <c r="U2313" s="233"/>
      <c r="V2313" s="234" t="e">
        <f ca="1">IF(C2313="",NA(),MATCH($B2313&amp;$C2313,'Smelter Look-up'!$J:$J,0))</f>
        <v>#N/A</v>
      </c>
      <c r="X2313" s="191">
        <f ca="1" t="shared" si="182"/>
        <v>0</v>
      </c>
      <c r="AB2313" s="235" t="str">
        <f ca="1" t="shared" si="184"/>
        <v/>
      </c>
      <c r="AC2313" s="191" t="str">
        <f ca="1" t="shared" si="185"/>
        <v/>
      </c>
      <c r="AD2313" s="191" t="str">
        <f ca="1" t="shared" si="186"/>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3"/>
        <v/>
      </c>
      <c r="T2314" s="232" t="str">
        <f ca="1">IF(B2314="","",IF(ISERROR(MATCH($J2314,SorP!$B$1:$B$6261,0)),"",INDIRECT("'SorP'!$A$"&amp;MATCH($S2314&amp;$J2314,SorP!C:C,0))))</f>
        <v/>
      </c>
      <c r="U2314" s="233"/>
      <c r="V2314" s="234" t="e">
        <f ca="1">IF(C2314="",NA(),MATCH($B2314&amp;$C2314,'Smelter Look-up'!$J:$J,0))</f>
        <v>#N/A</v>
      </c>
      <c r="X2314" s="191">
        <f ca="1" t="shared" si="182"/>
        <v>0</v>
      </c>
      <c r="AB2314" s="235" t="str">
        <f ca="1" t="shared" si="184"/>
        <v/>
      </c>
      <c r="AC2314" s="191" t="str">
        <f ca="1" t="shared" si="185"/>
        <v/>
      </c>
      <c r="AD2314" s="191" t="str">
        <f ca="1" t="shared" si="186"/>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3"/>
        <v/>
      </c>
      <c r="T2315" s="232" t="str">
        <f ca="1">IF(B2315="","",IF(ISERROR(MATCH($J2315,SorP!$B$1:$B$6261,0)),"",INDIRECT("'SorP'!$A$"&amp;MATCH($S2315&amp;$J2315,SorP!C:C,0))))</f>
        <v/>
      </c>
      <c r="U2315" s="233"/>
      <c r="V2315" s="234" t="e">
        <f ca="1">IF(C2315="",NA(),MATCH($B2315&amp;$C2315,'Smelter Look-up'!$J:$J,0))</f>
        <v>#N/A</v>
      </c>
      <c r="X2315" s="191">
        <f ca="1" t="shared" si="182"/>
        <v>0</v>
      </c>
      <c r="AB2315" s="235" t="str">
        <f ca="1" t="shared" si="184"/>
        <v/>
      </c>
      <c r="AC2315" s="191" t="str">
        <f ca="1" t="shared" si="185"/>
        <v/>
      </c>
      <c r="AD2315" s="191" t="str">
        <f ca="1" t="shared" si="186"/>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3"/>
        <v/>
      </c>
      <c r="T2316" s="232" t="str">
        <f ca="1">IF(B2316="","",IF(ISERROR(MATCH($J2316,SorP!$B$1:$B$6261,0)),"",INDIRECT("'SorP'!$A$"&amp;MATCH($S2316&amp;$J2316,SorP!C:C,0))))</f>
        <v/>
      </c>
      <c r="U2316" s="233"/>
      <c r="V2316" s="234" t="e">
        <f ca="1">IF(C2316="",NA(),MATCH($B2316&amp;$C2316,'Smelter Look-up'!$J:$J,0))</f>
        <v>#N/A</v>
      </c>
      <c r="X2316" s="191">
        <f ca="1" t="shared" si="182"/>
        <v>0</v>
      </c>
      <c r="AB2316" s="235" t="str">
        <f ca="1" t="shared" si="184"/>
        <v/>
      </c>
      <c r="AC2316" s="191" t="str">
        <f ca="1" t="shared" si="185"/>
        <v/>
      </c>
      <c r="AD2316" s="191" t="str">
        <f ca="1" t="shared" si="186"/>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3"/>
        <v/>
      </c>
      <c r="T2317" s="232" t="str">
        <f ca="1">IF(B2317="","",IF(ISERROR(MATCH($J2317,SorP!$B$1:$B$6261,0)),"",INDIRECT("'SorP'!$A$"&amp;MATCH($S2317&amp;$J2317,SorP!C:C,0))))</f>
        <v/>
      </c>
      <c r="U2317" s="233"/>
      <c r="V2317" s="234" t="e">
        <f ca="1">IF(C2317="",NA(),MATCH($B2317&amp;$C2317,'Smelter Look-up'!$J:$J,0))</f>
        <v>#N/A</v>
      </c>
      <c r="X2317" s="191">
        <f ca="1" t="shared" si="182"/>
        <v>0</v>
      </c>
      <c r="AB2317" s="235" t="str">
        <f ca="1" t="shared" si="184"/>
        <v/>
      </c>
      <c r="AC2317" s="191" t="str">
        <f ca="1" t="shared" si="185"/>
        <v/>
      </c>
      <c r="AD2317" s="191" t="str">
        <f ca="1" t="shared" si="186"/>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3"/>
        <v/>
      </c>
      <c r="T2318" s="232" t="str">
        <f ca="1">IF(B2318="","",IF(ISERROR(MATCH($J2318,SorP!$B$1:$B$6261,0)),"",INDIRECT("'SorP'!$A$"&amp;MATCH($S2318&amp;$J2318,SorP!C:C,0))))</f>
        <v/>
      </c>
      <c r="U2318" s="233"/>
      <c r="V2318" s="234" t="e">
        <f ca="1">IF(C2318="",NA(),MATCH($B2318&amp;$C2318,'Smelter Look-up'!$J:$J,0))</f>
        <v>#N/A</v>
      </c>
      <c r="X2318" s="191">
        <f ca="1" t="shared" si="182"/>
        <v>0</v>
      </c>
      <c r="AB2318" s="235" t="str">
        <f ca="1" t="shared" si="184"/>
        <v/>
      </c>
      <c r="AC2318" s="191" t="str">
        <f ca="1" t="shared" si="185"/>
        <v/>
      </c>
      <c r="AD2318" s="191" t="str">
        <f ca="1" t="shared" si="186"/>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3"/>
        <v/>
      </c>
      <c r="T2319" s="232" t="str">
        <f ca="1">IF(B2319="","",IF(ISERROR(MATCH($J2319,SorP!$B$1:$B$6261,0)),"",INDIRECT("'SorP'!$A$"&amp;MATCH($S2319&amp;$J2319,SorP!C:C,0))))</f>
        <v/>
      </c>
      <c r="U2319" s="233"/>
      <c r="V2319" s="234" t="e">
        <f ca="1">IF(C2319="",NA(),MATCH($B2319&amp;$C2319,'Smelter Look-up'!$J:$J,0))</f>
        <v>#N/A</v>
      </c>
      <c r="X2319" s="191">
        <f ca="1" t="shared" si="182"/>
        <v>0</v>
      </c>
      <c r="AB2319" s="235" t="str">
        <f ca="1" t="shared" si="184"/>
        <v/>
      </c>
      <c r="AC2319" s="191" t="str">
        <f ca="1" t="shared" si="185"/>
        <v/>
      </c>
      <c r="AD2319" s="191" t="str">
        <f ca="1" t="shared" si="186"/>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3"/>
        <v/>
      </c>
      <c r="T2320" s="232" t="str">
        <f ca="1">IF(B2320="","",IF(ISERROR(MATCH($J2320,SorP!$B$1:$B$6261,0)),"",INDIRECT("'SorP'!$A$"&amp;MATCH($S2320&amp;$J2320,SorP!C:C,0))))</f>
        <v/>
      </c>
      <c r="U2320" s="233"/>
      <c r="V2320" s="234" t="e">
        <f ca="1">IF(C2320="",NA(),MATCH($B2320&amp;$C2320,'Smelter Look-up'!$J:$J,0))</f>
        <v>#N/A</v>
      </c>
      <c r="X2320" s="191">
        <f ca="1" t="shared" si="182"/>
        <v>0</v>
      </c>
      <c r="AB2320" s="235" t="str">
        <f ca="1" t="shared" si="184"/>
        <v/>
      </c>
      <c r="AC2320" s="191" t="str">
        <f ca="1" t="shared" si="185"/>
        <v/>
      </c>
      <c r="AD2320" s="191" t="str">
        <f ca="1" t="shared" si="186"/>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3"/>
        <v/>
      </c>
      <c r="T2321" s="232" t="str">
        <f ca="1">IF(B2321="","",IF(ISERROR(MATCH($J2321,SorP!$B$1:$B$6261,0)),"",INDIRECT("'SorP'!$A$"&amp;MATCH($S2321&amp;$J2321,SorP!C:C,0))))</f>
        <v/>
      </c>
      <c r="U2321" s="233"/>
      <c r="V2321" s="234" t="e">
        <f ca="1">IF(C2321="",NA(),MATCH($B2321&amp;$C2321,'Smelter Look-up'!$J:$J,0))</f>
        <v>#N/A</v>
      </c>
      <c r="X2321" s="191">
        <f ca="1" t="shared" si="182"/>
        <v>0</v>
      </c>
      <c r="AB2321" s="235" t="str">
        <f ca="1" t="shared" si="184"/>
        <v/>
      </c>
      <c r="AC2321" s="191" t="str">
        <f ca="1" t="shared" si="185"/>
        <v/>
      </c>
      <c r="AD2321" s="191" t="str">
        <f ca="1" t="shared" si="186"/>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3"/>
        <v/>
      </c>
      <c r="T2322" s="232" t="str">
        <f ca="1">IF(B2322="","",IF(ISERROR(MATCH($J2322,SorP!$B$1:$B$6261,0)),"",INDIRECT("'SorP'!$A$"&amp;MATCH($S2322&amp;$J2322,SorP!C:C,0))))</f>
        <v/>
      </c>
      <c r="U2322" s="233"/>
      <c r="V2322" s="234" t="e">
        <f ca="1">IF(C2322="",NA(),MATCH($B2322&amp;$C2322,'Smelter Look-up'!$J:$J,0))</f>
        <v>#N/A</v>
      </c>
      <c r="X2322" s="191">
        <f ca="1" t="shared" si="182"/>
        <v>0</v>
      </c>
      <c r="AB2322" s="235" t="str">
        <f ca="1" t="shared" si="184"/>
        <v/>
      </c>
      <c r="AC2322" s="191" t="str">
        <f ca="1" t="shared" si="185"/>
        <v/>
      </c>
      <c r="AD2322" s="191" t="str">
        <f ca="1" t="shared" si="186"/>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3"/>
        <v/>
      </c>
      <c r="T2323" s="232" t="str">
        <f ca="1">IF(B2323="","",IF(ISERROR(MATCH($J2323,SorP!$B$1:$B$6261,0)),"",INDIRECT("'SorP'!$A$"&amp;MATCH($S2323&amp;$J2323,SorP!C:C,0))))</f>
        <v/>
      </c>
      <c r="U2323" s="233"/>
      <c r="V2323" s="234" t="e">
        <f ca="1">IF(C2323="",NA(),MATCH($B2323&amp;$C2323,'Smelter Look-up'!$J:$J,0))</f>
        <v>#N/A</v>
      </c>
      <c r="X2323" s="191">
        <f ca="1" t="shared" si="182"/>
        <v>0</v>
      </c>
      <c r="AB2323" s="235" t="str">
        <f ca="1" t="shared" si="184"/>
        <v/>
      </c>
      <c r="AC2323" s="191" t="str">
        <f ca="1" t="shared" si="185"/>
        <v/>
      </c>
      <c r="AD2323" s="191" t="str">
        <f ca="1" t="shared" si="186"/>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3"/>
        <v/>
      </c>
      <c r="T2324" s="232" t="str">
        <f ca="1">IF(B2324="","",IF(ISERROR(MATCH($J2324,SorP!$B$1:$B$6261,0)),"",INDIRECT("'SorP'!$A$"&amp;MATCH($S2324&amp;$J2324,SorP!C:C,0))))</f>
        <v/>
      </c>
      <c r="U2324" s="233"/>
      <c r="V2324" s="234" t="e">
        <f ca="1">IF(C2324="",NA(),MATCH($B2324&amp;$C2324,'Smelter Look-up'!$J:$J,0))</f>
        <v>#N/A</v>
      </c>
      <c r="X2324" s="191">
        <f ca="1" t="shared" si="182"/>
        <v>0</v>
      </c>
      <c r="AB2324" s="235" t="str">
        <f ca="1" t="shared" si="184"/>
        <v/>
      </c>
      <c r="AC2324" s="191" t="str">
        <f ca="1" t="shared" si="185"/>
        <v/>
      </c>
      <c r="AD2324" s="191" t="str">
        <f ca="1" t="shared" si="186"/>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3"/>
        <v/>
      </c>
      <c r="T2325" s="232" t="str">
        <f ca="1">IF(B2325="","",IF(ISERROR(MATCH($J2325,SorP!$B$1:$B$6261,0)),"",INDIRECT("'SorP'!$A$"&amp;MATCH($S2325&amp;$J2325,SorP!C:C,0))))</f>
        <v/>
      </c>
      <c r="U2325" s="233"/>
      <c r="V2325" s="234" t="e">
        <f ca="1">IF(C2325="",NA(),MATCH($B2325&amp;$C2325,'Smelter Look-up'!$J:$J,0))</f>
        <v>#N/A</v>
      </c>
      <c r="X2325" s="191">
        <f ca="1" t="shared" si="182"/>
        <v>0</v>
      </c>
      <c r="AB2325" s="235" t="str">
        <f ca="1" t="shared" si="184"/>
        <v/>
      </c>
      <c r="AC2325" s="191" t="str">
        <f ca="1" t="shared" si="185"/>
        <v/>
      </c>
      <c r="AD2325" s="191" t="str">
        <f ca="1" t="shared" si="186"/>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3"/>
        <v/>
      </c>
      <c r="T2326" s="232" t="str">
        <f ca="1">IF(B2326="","",IF(ISERROR(MATCH($J2326,SorP!$B$1:$B$6261,0)),"",INDIRECT("'SorP'!$A$"&amp;MATCH($S2326&amp;$J2326,SorP!C:C,0))))</f>
        <v/>
      </c>
      <c r="U2326" s="233"/>
      <c r="V2326" s="234" t="e">
        <f ca="1">IF(C2326="",NA(),MATCH($B2326&amp;$C2326,'Smelter Look-up'!$J:$J,0))</f>
        <v>#N/A</v>
      </c>
      <c r="X2326" s="191">
        <f ca="1" t="shared" si="182"/>
        <v>0</v>
      </c>
      <c r="AB2326" s="235" t="str">
        <f ca="1" t="shared" si="184"/>
        <v/>
      </c>
      <c r="AC2326" s="191" t="str">
        <f ca="1" t="shared" si="185"/>
        <v/>
      </c>
      <c r="AD2326" s="191" t="str">
        <f ca="1" t="shared" si="186"/>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3"/>
        <v/>
      </c>
      <c r="T2327" s="232" t="str">
        <f ca="1">IF(B2327="","",IF(ISERROR(MATCH($J2327,SorP!$B$1:$B$6261,0)),"",INDIRECT("'SorP'!$A$"&amp;MATCH($S2327&amp;$J2327,SorP!C:C,0))))</f>
        <v/>
      </c>
      <c r="U2327" s="233"/>
      <c r="V2327" s="234" t="e">
        <f ca="1">IF(C2327="",NA(),MATCH($B2327&amp;$C2327,'Smelter Look-up'!$J:$J,0))</f>
        <v>#N/A</v>
      </c>
      <c r="X2327" s="191">
        <f ca="1" t="shared" si="182"/>
        <v>0</v>
      </c>
      <c r="AB2327" s="235" t="str">
        <f ca="1" t="shared" si="184"/>
        <v/>
      </c>
      <c r="AC2327" s="191" t="str">
        <f ca="1" t="shared" si="185"/>
        <v/>
      </c>
      <c r="AD2327" s="191" t="str">
        <f ca="1" t="shared" si="186"/>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3"/>
        <v/>
      </c>
      <c r="T2328" s="232" t="str">
        <f ca="1">IF(B2328="","",IF(ISERROR(MATCH($J2328,SorP!$B$1:$B$6261,0)),"",INDIRECT("'SorP'!$A$"&amp;MATCH($S2328&amp;$J2328,SorP!C:C,0))))</f>
        <v/>
      </c>
      <c r="U2328" s="233"/>
      <c r="V2328" s="234" t="e">
        <f ca="1">IF(C2328="",NA(),MATCH($B2328&amp;$C2328,'Smelter Look-up'!$J:$J,0))</f>
        <v>#N/A</v>
      </c>
      <c r="X2328" s="191">
        <f ca="1" t="shared" si="182"/>
        <v>0</v>
      </c>
      <c r="AB2328" s="235" t="str">
        <f ca="1" t="shared" si="184"/>
        <v/>
      </c>
      <c r="AC2328" s="191" t="str">
        <f ca="1" t="shared" si="185"/>
        <v/>
      </c>
      <c r="AD2328" s="191" t="str">
        <f ca="1" t="shared" si="186"/>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3"/>
        <v/>
      </c>
      <c r="T2329" s="232" t="str">
        <f ca="1">IF(B2329="","",IF(ISERROR(MATCH($J2329,SorP!$B$1:$B$6261,0)),"",INDIRECT("'SorP'!$A$"&amp;MATCH($S2329&amp;$J2329,SorP!C:C,0))))</f>
        <v/>
      </c>
      <c r="U2329" s="233"/>
      <c r="V2329" s="234" t="e">
        <f ca="1">IF(C2329="",NA(),MATCH($B2329&amp;$C2329,'Smelter Look-up'!$J:$J,0))</f>
        <v>#N/A</v>
      </c>
      <c r="X2329" s="191">
        <f ca="1" t="shared" si="182"/>
        <v>0</v>
      </c>
      <c r="AB2329" s="235" t="str">
        <f ca="1" t="shared" si="184"/>
        <v/>
      </c>
      <c r="AC2329" s="191" t="str">
        <f ca="1" t="shared" si="185"/>
        <v/>
      </c>
      <c r="AD2329" s="191" t="str">
        <f ca="1" t="shared" si="186"/>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3"/>
        <v/>
      </c>
      <c r="T2330" s="232" t="str">
        <f ca="1">IF(B2330="","",IF(ISERROR(MATCH($J2330,SorP!$B$1:$B$6261,0)),"",INDIRECT("'SorP'!$A$"&amp;MATCH($S2330&amp;$J2330,SorP!C:C,0))))</f>
        <v/>
      </c>
      <c r="U2330" s="233"/>
      <c r="V2330" s="234" t="e">
        <f ca="1">IF(C2330="",NA(),MATCH($B2330&amp;$C2330,'Smelter Look-up'!$J:$J,0))</f>
        <v>#N/A</v>
      </c>
      <c r="X2330" s="191">
        <f ca="1" t="shared" si="182"/>
        <v>0</v>
      </c>
      <c r="AB2330" s="235" t="str">
        <f ca="1" t="shared" si="184"/>
        <v/>
      </c>
      <c r="AC2330" s="191" t="str">
        <f ca="1" t="shared" si="185"/>
        <v/>
      </c>
      <c r="AD2330" s="191" t="str">
        <f ca="1" t="shared" si="186"/>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3"/>
        <v/>
      </c>
      <c r="T2331" s="232" t="str">
        <f ca="1">IF(B2331="","",IF(ISERROR(MATCH($J2331,SorP!$B$1:$B$6261,0)),"",INDIRECT("'SorP'!$A$"&amp;MATCH($S2331&amp;$J2331,SorP!C:C,0))))</f>
        <v/>
      </c>
      <c r="U2331" s="233"/>
      <c r="V2331" s="234" t="e">
        <f ca="1">IF(C2331="",NA(),MATCH($B2331&amp;$C2331,'Smelter Look-up'!$J:$J,0))</f>
        <v>#N/A</v>
      </c>
      <c r="X2331" s="191">
        <f ca="1" t="shared" si="182"/>
        <v>0</v>
      </c>
      <c r="AB2331" s="235" t="str">
        <f ca="1" t="shared" si="184"/>
        <v/>
      </c>
      <c r="AC2331" s="191" t="str">
        <f ca="1" t="shared" si="185"/>
        <v/>
      </c>
      <c r="AD2331" s="191" t="str">
        <f ca="1" t="shared" si="186"/>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3"/>
        <v/>
      </c>
      <c r="T2332" s="232" t="str">
        <f ca="1">IF(B2332="","",IF(ISERROR(MATCH($J2332,SorP!$B$1:$B$6261,0)),"",INDIRECT("'SorP'!$A$"&amp;MATCH($S2332&amp;$J2332,SorP!C:C,0))))</f>
        <v/>
      </c>
      <c r="U2332" s="233"/>
      <c r="V2332" s="234" t="e">
        <f ca="1">IF(C2332="",NA(),MATCH($B2332&amp;$C2332,'Smelter Look-up'!$J:$J,0))</f>
        <v>#N/A</v>
      </c>
      <c r="X2332" s="191">
        <f ca="1" t="shared" si="182"/>
        <v>0</v>
      </c>
      <c r="AB2332" s="235" t="str">
        <f ca="1" t="shared" si="184"/>
        <v/>
      </c>
      <c r="AC2332" s="191" t="str">
        <f ca="1" t="shared" si="185"/>
        <v/>
      </c>
      <c r="AD2332" s="191" t="str">
        <f ca="1" t="shared" si="186"/>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3"/>
        <v/>
      </c>
      <c r="T2333" s="232" t="str">
        <f ca="1">IF(B2333="","",IF(ISERROR(MATCH($J2333,SorP!$B$1:$B$6261,0)),"",INDIRECT("'SorP'!$A$"&amp;MATCH($S2333&amp;$J2333,SorP!C:C,0))))</f>
        <v/>
      </c>
      <c r="U2333" s="233"/>
      <c r="V2333" s="234" t="e">
        <f ca="1">IF(C2333="",NA(),MATCH($B2333&amp;$C2333,'Smelter Look-up'!$J:$J,0))</f>
        <v>#N/A</v>
      </c>
      <c r="X2333" s="191">
        <f ca="1" t="shared" si="182"/>
        <v>0</v>
      </c>
      <c r="AB2333" s="235" t="str">
        <f ca="1" t="shared" si="184"/>
        <v/>
      </c>
      <c r="AC2333" s="191" t="str">
        <f ca="1" t="shared" si="185"/>
        <v/>
      </c>
      <c r="AD2333" s="191" t="str">
        <f ca="1" t="shared" si="186"/>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3"/>
        <v/>
      </c>
      <c r="T2334" s="232" t="str">
        <f ca="1">IF(B2334="","",IF(ISERROR(MATCH($J2334,SorP!$B$1:$B$6261,0)),"",INDIRECT("'SorP'!$A$"&amp;MATCH($S2334&amp;$J2334,SorP!C:C,0))))</f>
        <v/>
      </c>
      <c r="U2334" s="233"/>
      <c r="V2334" s="234" t="e">
        <f ca="1">IF(C2334="",NA(),MATCH($B2334&amp;$C2334,'Smelter Look-up'!$J:$J,0))</f>
        <v>#N/A</v>
      </c>
      <c r="X2334" s="191">
        <f ca="1" t="shared" si="182"/>
        <v>0</v>
      </c>
      <c r="AB2334" s="235" t="str">
        <f ca="1" t="shared" si="184"/>
        <v/>
      </c>
      <c r="AC2334" s="191" t="str">
        <f ca="1" t="shared" si="185"/>
        <v/>
      </c>
      <c r="AD2334" s="191" t="str">
        <f ca="1" t="shared" si="186"/>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3"/>
        <v/>
      </c>
      <c r="T2335" s="232" t="str">
        <f ca="1">IF(B2335="","",IF(ISERROR(MATCH($J2335,SorP!$B$1:$B$6261,0)),"",INDIRECT("'SorP'!$A$"&amp;MATCH($S2335&amp;$J2335,SorP!C:C,0))))</f>
        <v/>
      </c>
      <c r="U2335" s="233"/>
      <c r="V2335" s="234" t="e">
        <f ca="1">IF(C2335="",NA(),MATCH($B2335&amp;$C2335,'Smelter Look-up'!$J:$J,0))</f>
        <v>#N/A</v>
      </c>
      <c r="X2335" s="191">
        <f ca="1" t="shared" si="182"/>
        <v>0</v>
      </c>
      <c r="AB2335" s="235" t="str">
        <f ca="1" t="shared" si="184"/>
        <v/>
      </c>
      <c r="AC2335" s="191" t="str">
        <f ca="1" t="shared" si="185"/>
        <v/>
      </c>
      <c r="AD2335" s="191" t="str">
        <f ca="1" t="shared" si="186"/>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3"/>
        <v/>
      </c>
      <c r="T2336" s="232" t="str">
        <f ca="1">IF(B2336="","",IF(ISERROR(MATCH($J2336,SorP!$B$1:$B$6261,0)),"",INDIRECT("'SorP'!$A$"&amp;MATCH($S2336&amp;$J2336,SorP!C:C,0))))</f>
        <v/>
      </c>
      <c r="U2336" s="233"/>
      <c r="V2336" s="234" t="e">
        <f ca="1">IF(C2336="",NA(),MATCH($B2336&amp;$C2336,'Smelter Look-up'!$J:$J,0))</f>
        <v>#N/A</v>
      </c>
      <c r="X2336" s="191">
        <f ca="1" t="shared" si="182"/>
        <v>0</v>
      </c>
      <c r="AB2336" s="235" t="str">
        <f ca="1" t="shared" si="184"/>
        <v/>
      </c>
      <c r="AC2336" s="191" t="str">
        <f ca="1" t="shared" si="185"/>
        <v/>
      </c>
      <c r="AD2336" s="191" t="str">
        <f ca="1" t="shared" si="186"/>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3"/>
        <v/>
      </c>
      <c r="T2337" s="232" t="str">
        <f ca="1">IF(B2337="","",IF(ISERROR(MATCH($J2337,SorP!$B$1:$B$6261,0)),"",INDIRECT("'SorP'!$A$"&amp;MATCH($S2337&amp;$J2337,SorP!C:C,0))))</f>
        <v/>
      </c>
      <c r="U2337" s="233"/>
      <c r="V2337" s="234" t="e">
        <f ca="1">IF(C2337="",NA(),MATCH($B2337&amp;$C2337,'Smelter Look-up'!$J:$J,0))</f>
        <v>#N/A</v>
      </c>
      <c r="X2337" s="191">
        <f ca="1" t="shared" si="182"/>
        <v>0</v>
      </c>
      <c r="AB2337" s="235" t="str">
        <f ca="1" t="shared" si="184"/>
        <v/>
      </c>
      <c r="AC2337" s="191" t="str">
        <f ca="1" t="shared" si="185"/>
        <v/>
      </c>
      <c r="AD2337" s="191" t="str">
        <f ca="1" t="shared" si="186"/>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3"/>
        <v/>
      </c>
      <c r="T2338" s="232" t="str">
        <f ca="1">IF(B2338="","",IF(ISERROR(MATCH($J2338,SorP!$B$1:$B$6261,0)),"",INDIRECT("'SorP'!$A$"&amp;MATCH($S2338&amp;$J2338,SorP!C:C,0))))</f>
        <v/>
      </c>
      <c r="U2338" s="233"/>
      <c r="V2338" s="234" t="e">
        <f ca="1">IF(C2338="",NA(),MATCH($B2338&amp;$C2338,'Smelter Look-up'!$J:$J,0))</f>
        <v>#N/A</v>
      </c>
      <c r="X2338" s="191">
        <f ca="1" t="shared" si="182"/>
        <v>0</v>
      </c>
      <c r="AB2338" s="235" t="str">
        <f ca="1" t="shared" si="184"/>
        <v/>
      </c>
      <c r="AC2338" s="191" t="str">
        <f ca="1" t="shared" si="185"/>
        <v/>
      </c>
      <c r="AD2338" s="191" t="str">
        <f ca="1" t="shared" si="186"/>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3"/>
        <v/>
      </c>
      <c r="T2339" s="232" t="str">
        <f ca="1">IF(B2339="","",IF(ISERROR(MATCH($J2339,SorP!$B$1:$B$6261,0)),"",INDIRECT("'SorP'!$A$"&amp;MATCH($S2339&amp;$J2339,SorP!C:C,0))))</f>
        <v/>
      </c>
      <c r="U2339" s="233"/>
      <c r="V2339" s="234" t="e">
        <f ca="1">IF(C2339="",NA(),MATCH($B2339&amp;$C2339,'Smelter Look-up'!$J:$J,0))</f>
        <v>#N/A</v>
      </c>
      <c r="X2339" s="191">
        <f ca="1" t="shared" si="182"/>
        <v>0</v>
      </c>
      <c r="AB2339" s="235" t="str">
        <f ca="1" t="shared" si="184"/>
        <v/>
      </c>
      <c r="AC2339" s="191" t="str">
        <f ca="1" t="shared" si="185"/>
        <v/>
      </c>
      <c r="AD2339" s="191" t="str">
        <f ca="1" t="shared" si="186"/>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3"/>
        <v/>
      </c>
      <c r="T2340" s="232" t="str">
        <f ca="1">IF(B2340="","",IF(ISERROR(MATCH($J2340,SorP!$B$1:$B$6261,0)),"",INDIRECT("'SorP'!$A$"&amp;MATCH($S2340&amp;$J2340,SorP!C:C,0))))</f>
        <v/>
      </c>
      <c r="U2340" s="233"/>
      <c r="V2340" s="234" t="e">
        <f ca="1">IF(C2340="",NA(),MATCH($B2340&amp;$C2340,'Smelter Look-up'!$J:$J,0))</f>
        <v>#N/A</v>
      </c>
      <c r="X2340" s="191">
        <f ca="1" t="shared" si="182"/>
        <v>0</v>
      </c>
      <c r="AB2340" s="235" t="str">
        <f ca="1" t="shared" si="184"/>
        <v/>
      </c>
      <c r="AC2340" s="191" t="str">
        <f ca="1" t="shared" si="185"/>
        <v/>
      </c>
      <c r="AD2340" s="191" t="str">
        <f ca="1" t="shared" si="186"/>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3"/>
        <v/>
      </c>
      <c r="T2341" s="232" t="str">
        <f ca="1">IF(B2341="","",IF(ISERROR(MATCH($J2341,SorP!$B$1:$B$6261,0)),"",INDIRECT("'SorP'!$A$"&amp;MATCH($S2341&amp;$J2341,SorP!C:C,0))))</f>
        <v/>
      </c>
      <c r="U2341" s="233"/>
      <c r="V2341" s="234" t="e">
        <f ca="1">IF(C2341="",NA(),MATCH($B2341&amp;$C2341,'Smelter Look-up'!$J:$J,0))</f>
        <v>#N/A</v>
      </c>
      <c r="X2341" s="191">
        <f ca="1" t="shared" si="182"/>
        <v>0</v>
      </c>
      <c r="AB2341" s="235" t="str">
        <f ca="1" t="shared" si="184"/>
        <v/>
      </c>
      <c r="AC2341" s="191" t="str">
        <f ca="1" t="shared" si="185"/>
        <v/>
      </c>
      <c r="AD2341" s="191" t="str">
        <f ca="1" t="shared" si="186"/>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3"/>
        <v/>
      </c>
      <c r="T2342" s="232" t="str">
        <f ca="1">IF(B2342="","",IF(ISERROR(MATCH($J2342,SorP!$B$1:$B$6261,0)),"",INDIRECT("'SorP'!$A$"&amp;MATCH($S2342&amp;$J2342,SorP!C:C,0))))</f>
        <v/>
      </c>
      <c r="U2342" s="233"/>
      <c r="V2342" s="234" t="e">
        <f ca="1">IF(C2342="",NA(),MATCH($B2342&amp;$C2342,'Smelter Look-up'!$J:$J,0))</f>
        <v>#N/A</v>
      </c>
      <c r="X2342" s="191">
        <f ca="1" t="shared" si="182"/>
        <v>0</v>
      </c>
      <c r="AB2342" s="235" t="str">
        <f ca="1" t="shared" si="184"/>
        <v/>
      </c>
      <c r="AC2342" s="191" t="str">
        <f ca="1" t="shared" si="185"/>
        <v/>
      </c>
      <c r="AD2342" s="191" t="str">
        <f ca="1" t="shared" si="186"/>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3"/>
        <v/>
      </c>
      <c r="T2343" s="232" t="str">
        <f ca="1">IF(B2343="","",IF(ISERROR(MATCH($J2343,SorP!$B$1:$B$6261,0)),"",INDIRECT("'SorP'!$A$"&amp;MATCH($S2343&amp;$J2343,SorP!C:C,0))))</f>
        <v/>
      </c>
      <c r="U2343" s="233"/>
      <c r="V2343" s="234" t="e">
        <f ca="1">IF(C2343="",NA(),MATCH($B2343&amp;$C2343,'Smelter Look-up'!$J:$J,0))</f>
        <v>#N/A</v>
      </c>
      <c r="X2343" s="191">
        <f ca="1" t="shared" si="182"/>
        <v>0</v>
      </c>
      <c r="AB2343" s="235" t="str">
        <f ca="1" t="shared" si="184"/>
        <v/>
      </c>
      <c r="AC2343" s="191" t="str">
        <f ca="1" t="shared" si="185"/>
        <v/>
      </c>
      <c r="AD2343" s="191" t="str">
        <f ca="1" t="shared" si="186"/>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3"/>
        <v/>
      </c>
      <c r="T2344" s="232" t="str">
        <f ca="1">IF(B2344="","",IF(ISERROR(MATCH($J2344,SorP!$B$1:$B$6261,0)),"",INDIRECT("'SorP'!$A$"&amp;MATCH($S2344&amp;$J2344,SorP!C:C,0))))</f>
        <v/>
      </c>
      <c r="U2344" s="233"/>
      <c r="V2344" s="234" t="e">
        <f ca="1">IF(C2344="",NA(),MATCH($B2344&amp;$C2344,'Smelter Look-up'!$J:$J,0))</f>
        <v>#N/A</v>
      </c>
      <c r="X2344" s="191">
        <f ca="1" t="shared" si="182"/>
        <v>0</v>
      </c>
      <c r="AB2344" s="235" t="str">
        <f ca="1" t="shared" si="184"/>
        <v/>
      </c>
      <c r="AC2344" s="191" t="str">
        <f ca="1" t="shared" si="185"/>
        <v/>
      </c>
      <c r="AD2344" s="191" t="str">
        <f ca="1" t="shared" si="186"/>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3"/>
        <v/>
      </c>
      <c r="T2345" s="232" t="str">
        <f ca="1">IF(B2345="","",IF(ISERROR(MATCH($J2345,SorP!$B$1:$B$6261,0)),"",INDIRECT("'SorP'!$A$"&amp;MATCH($S2345&amp;$J2345,SorP!C:C,0))))</f>
        <v/>
      </c>
      <c r="U2345" s="233"/>
      <c r="V2345" s="234" t="e">
        <f ca="1">IF(C2345="",NA(),MATCH($B2345&amp;$C2345,'Smelter Look-up'!$J:$J,0))</f>
        <v>#N/A</v>
      </c>
      <c r="X2345" s="191">
        <f ca="1" t="shared" si="182"/>
        <v>0</v>
      </c>
      <c r="AB2345" s="235" t="str">
        <f ca="1" t="shared" si="184"/>
        <v/>
      </c>
      <c r="AC2345" s="191" t="str">
        <f ca="1" t="shared" si="185"/>
        <v/>
      </c>
      <c r="AD2345" s="191" t="str">
        <f ca="1" t="shared" si="186"/>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3"/>
        <v/>
      </c>
      <c r="T2346" s="232" t="str">
        <f ca="1">IF(B2346="","",IF(ISERROR(MATCH($J2346,SorP!$B$1:$B$6261,0)),"",INDIRECT("'SorP'!$A$"&amp;MATCH($S2346&amp;$J2346,SorP!C:C,0))))</f>
        <v/>
      </c>
      <c r="U2346" s="233"/>
      <c r="V2346" s="234" t="e">
        <f ca="1">IF(C2346="",NA(),MATCH($B2346&amp;$C2346,'Smelter Look-up'!$J:$J,0))</f>
        <v>#N/A</v>
      </c>
      <c r="X2346" s="191">
        <f ca="1" t="shared" si="182"/>
        <v>0</v>
      </c>
      <c r="AB2346" s="235" t="str">
        <f ca="1" t="shared" si="184"/>
        <v/>
      </c>
      <c r="AC2346" s="191" t="str">
        <f ca="1" t="shared" si="185"/>
        <v/>
      </c>
      <c r="AD2346" s="191" t="str">
        <f ca="1" t="shared" si="186"/>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3"/>
        <v/>
      </c>
      <c r="T2347" s="232" t="str">
        <f ca="1">IF(B2347="","",IF(ISERROR(MATCH($J2347,SorP!$B$1:$B$6261,0)),"",INDIRECT("'SorP'!$A$"&amp;MATCH($S2347&amp;$J2347,SorP!C:C,0))))</f>
        <v/>
      </c>
      <c r="U2347" s="233"/>
      <c r="V2347" s="234" t="e">
        <f ca="1">IF(C2347="",NA(),MATCH($B2347&amp;$C2347,'Smelter Look-up'!$J:$J,0))</f>
        <v>#N/A</v>
      </c>
      <c r="X2347" s="191">
        <f ca="1" t="shared" si="182"/>
        <v>0</v>
      </c>
      <c r="AB2347" s="235" t="str">
        <f ca="1" t="shared" si="184"/>
        <v/>
      </c>
      <c r="AC2347" s="191" t="str">
        <f ca="1" t="shared" si="185"/>
        <v/>
      </c>
      <c r="AD2347" s="191" t="str">
        <f ca="1" t="shared" si="186"/>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3"/>
        <v/>
      </c>
      <c r="T2348" s="232" t="str">
        <f ca="1">IF(B2348="","",IF(ISERROR(MATCH($J2348,SorP!$B$1:$B$6261,0)),"",INDIRECT("'SorP'!$A$"&amp;MATCH($S2348&amp;$J2348,SorP!C:C,0))))</f>
        <v/>
      </c>
      <c r="U2348" s="233"/>
      <c r="V2348" s="234" t="e">
        <f ca="1">IF(C2348="",NA(),MATCH($B2348&amp;$C2348,'Smelter Look-up'!$J:$J,0))</f>
        <v>#N/A</v>
      </c>
      <c r="X2348" s="191">
        <f ca="1" t="shared" si="182"/>
        <v>0</v>
      </c>
      <c r="AB2348" s="235" t="str">
        <f ca="1" t="shared" si="184"/>
        <v/>
      </c>
      <c r="AC2348" s="191" t="str">
        <f ca="1" t="shared" si="185"/>
        <v/>
      </c>
      <c r="AD2348" s="191" t="str">
        <f ca="1" t="shared" si="186"/>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3"/>
        <v/>
      </c>
      <c r="T2349" s="232" t="str">
        <f ca="1">IF(B2349="","",IF(ISERROR(MATCH($J2349,SorP!$B$1:$B$6261,0)),"",INDIRECT("'SorP'!$A$"&amp;MATCH($S2349&amp;$J2349,SorP!C:C,0))))</f>
        <v/>
      </c>
      <c r="U2349" s="233"/>
      <c r="V2349" s="234" t="e">
        <f ca="1">IF(C2349="",NA(),MATCH($B2349&amp;$C2349,'Smelter Look-up'!$J:$J,0))</f>
        <v>#N/A</v>
      </c>
      <c r="X2349" s="191">
        <f ca="1" t="shared" si="182"/>
        <v>0</v>
      </c>
      <c r="AB2349" s="235" t="str">
        <f ca="1" t="shared" si="184"/>
        <v/>
      </c>
      <c r="AC2349" s="191" t="str">
        <f ca="1" t="shared" si="185"/>
        <v/>
      </c>
      <c r="AD2349" s="191" t="str">
        <f ca="1" t="shared" si="186"/>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3"/>
        <v/>
      </c>
      <c r="T2350" s="232" t="str">
        <f ca="1">IF(B2350="","",IF(ISERROR(MATCH($J2350,SorP!$B$1:$B$6261,0)),"",INDIRECT("'SorP'!$A$"&amp;MATCH($S2350&amp;$J2350,SorP!C:C,0))))</f>
        <v/>
      </c>
      <c r="U2350" s="233"/>
      <c r="V2350" s="234" t="e">
        <f ca="1">IF(C2350="",NA(),MATCH($B2350&amp;$C2350,'Smelter Look-up'!$J:$J,0))</f>
        <v>#N/A</v>
      </c>
      <c r="X2350" s="191">
        <f ca="1" t="shared" si="182"/>
        <v>0</v>
      </c>
      <c r="AB2350" s="235" t="str">
        <f ca="1" t="shared" si="184"/>
        <v/>
      </c>
      <c r="AC2350" s="191" t="str">
        <f ca="1" t="shared" si="185"/>
        <v/>
      </c>
      <c r="AD2350" s="191" t="str">
        <f ca="1" t="shared" si="186"/>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3"/>
        <v/>
      </c>
      <c r="T2351" s="232" t="str">
        <f ca="1">IF(B2351="","",IF(ISERROR(MATCH($J2351,SorP!$B$1:$B$6261,0)),"",INDIRECT("'SorP'!$A$"&amp;MATCH($S2351&amp;$J2351,SorP!C:C,0))))</f>
        <v/>
      </c>
      <c r="U2351" s="233"/>
      <c r="V2351" s="234" t="e">
        <f ca="1">IF(C2351="",NA(),MATCH($B2351&amp;$C2351,'Smelter Look-up'!$J:$J,0))</f>
        <v>#N/A</v>
      </c>
      <c r="X2351" s="191">
        <f ca="1" t="shared" si="182"/>
        <v>0</v>
      </c>
      <c r="AB2351" s="235" t="str">
        <f ca="1" t="shared" si="184"/>
        <v/>
      </c>
      <c r="AC2351" s="191" t="str">
        <f ca="1" t="shared" si="185"/>
        <v/>
      </c>
      <c r="AD2351" s="191" t="str">
        <f ca="1" t="shared" si="186"/>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3"/>
        <v/>
      </c>
      <c r="T2352" s="232" t="str">
        <f ca="1">IF(B2352="","",IF(ISERROR(MATCH($J2352,SorP!$B$1:$B$6261,0)),"",INDIRECT("'SorP'!$A$"&amp;MATCH($S2352&amp;$J2352,SorP!C:C,0))))</f>
        <v/>
      </c>
      <c r="U2352" s="233"/>
      <c r="V2352" s="234" t="e">
        <f ca="1">IF(C2352="",NA(),MATCH($B2352&amp;$C2352,'Smelter Look-up'!$J:$J,0))</f>
        <v>#N/A</v>
      </c>
      <c r="X2352" s="191">
        <f ca="1" t="shared" si="182"/>
        <v>0</v>
      </c>
      <c r="AB2352" s="235" t="str">
        <f ca="1" t="shared" si="184"/>
        <v/>
      </c>
      <c r="AC2352" s="191" t="str">
        <f ca="1" t="shared" si="185"/>
        <v/>
      </c>
      <c r="AD2352" s="191" t="str">
        <f ca="1" t="shared" si="186"/>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3"/>
        <v/>
      </c>
      <c r="T2353" s="232" t="str">
        <f ca="1">IF(B2353="","",IF(ISERROR(MATCH($J2353,SorP!$B$1:$B$6261,0)),"",INDIRECT("'SorP'!$A$"&amp;MATCH($S2353&amp;$J2353,SorP!C:C,0))))</f>
        <v/>
      </c>
      <c r="U2353" s="233"/>
      <c r="V2353" s="234" t="e">
        <f ca="1">IF(C2353="",NA(),MATCH($B2353&amp;$C2353,'Smelter Look-up'!$J:$J,0))</f>
        <v>#N/A</v>
      </c>
      <c r="X2353" s="191">
        <f ca="1" t="shared" si="182"/>
        <v>0</v>
      </c>
      <c r="AB2353" s="235" t="str">
        <f ca="1" t="shared" si="184"/>
        <v/>
      </c>
      <c r="AC2353" s="191" t="str">
        <f ca="1" t="shared" si="185"/>
        <v/>
      </c>
      <c r="AD2353" s="191" t="str">
        <f ca="1" t="shared" si="186"/>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3"/>
        <v/>
      </c>
      <c r="T2354" s="232" t="str">
        <f ca="1">IF(B2354="","",IF(ISERROR(MATCH($J2354,SorP!$B$1:$B$6261,0)),"",INDIRECT("'SorP'!$A$"&amp;MATCH($S2354&amp;$J2354,SorP!C:C,0))))</f>
        <v/>
      </c>
      <c r="U2354" s="233"/>
      <c r="V2354" s="234" t="e">
        <f ca="1">IF(C2354="",NA(),MATCH($B2354&amp;$C2354,'Smelter Look-up'!$J:$J,0))</f>
        <v>#N/A</v>
      </c>
      <c r="X2354" s="191">
        <f ca="1" t="shared" si="182"/>
        <v>0</v>
      </c>
      <c r="AB2354" s="235" t="str">
        <f ca="1" t="shared" si="184"/>
        <v/>
      </c>
      <c r="AC2354" s="191" t="str">
        <f ca="1" t="shared" si="185"/>
        <v/>
      </c>
      <c r="AD2354" s="191" t="str">
        <f ca="1" t="shared" si="186"/>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3"/>
        <v/>
      </c>
      <c r="T2355" s="232" t="str">
        <f ca="1">IF(B2355="","",IF(ISERROR(MATCH($J2355,SorP!$B$1:$B$6261,0)),"",INDIRECT("'SorP'!$A$"&amp;MATCH($S2355&amp;$J2355,SorP!C:C,0))))</f>
        <v/>
      </c>
      <c r="U2355" s="233"/>
      <c r="V2355" s="234" t="e">
        <f ca="1">IF(C2355="",NA(),MATCH($B2355&amp;$C2355,'Smelter Look-up'!$J:$J,0))</f>
        <v>#N/A</v>
      </c>
      <c r="X2355" s="191">
        <f ca="1" t="shared" si="182"/>
        <v>0</v>
      </c>
      <c r="AB2355" s="235" t="str">
        <f ca="1" t="shared" si="184"/>
        <v/>
      </c>
      <c r="AC2355" s="191" t="str">
        <f ca="1" t="shared" si="185"/>
        <v/>
      </c>
      <c r="AD2355" s="191" t="str">
        <f ca="1" t="shared" si="186"/>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3"/>
        <v/>
      </c>
      <c r="T2356" s="232" t="str">
        <f ca="1">IF(B2356="","",IF(ISERROR(MATCH($J2356,SorP!$B$1:$B$6261,0)),"",INDIRECT("'SorP'!$A$"&amp;MATCH($S2356&amp;$J2356,SorP!C:C,0))))</f>
        <v/>
      </c>
      <c r="U2356" s="233"/>
      <c r="V2356" s="234" t="e">
        <f ca="1">IF(C2356="",NA(),MATCH($B2356&amp;$C2356,'Smelter Look-up'!$J:$J,0))</f>
        <v>#N/A</v>
      </c>
      <c r="X2356" s="191">
        <f ca="1" t="shared" si="182"/>
        <v>0</v>
      </c>
      <c r="AB2356" s="235" t="str">
        <f ca="1" t="shared" si="184"/>
        <v/>
      </c>
      <c r="AC2356" s="191" t="str">
        <f ca="1" t="shared" si="185"/>
        <v/>
      </c>
      <c r="AD2356" s="191" t="str">
        <f ca="1" t="shared" si="186"/>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3"/>
        <v/>
      </c>
      <c r="T2357" s="232" t="str">
        <f ca="1">IF(B2357="","",IF(ISERROR(MATCH($J2357,SorP!$B$1:$B$6261,0)),"",INDIRECT("'SorP'!$A$"&amp;MATCH($S2357&amp;$J2357,SorP!C:C,0))))</f>
        <v/>
      </c>
      <c r="U2357" s="233"/>
      <c r="V2357" s="234" t="e">
        <f ca="1">IF(C2357="",NA(),MATCH($B2357&amp;$C2357,'Smelter Look-up'!$J:$J,0))</f>
        <v>#N/A</v>
      </c>
      <c r="X2357" s="191">
        <f ca="1" t="shared" si="182"/>
        <v>0</v>
      </c>
      <c r="AB2357" s="235" t="str">
        <f ca="1" t="shared" si="184"/>
        <v/>
      </c>
      <c r="AC2357" s="191" t="str">
        <f ca="1" t="shared" si="185"/>
        <v/>
      </c>
      <c r="AD2357" s="191" t="str">
        <f ca="1" t="shared" si="186"/>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3"/>
        <v/>
      </c>
      <c r="T2358" s="232" t="str">
        <f ca="1">IF(B2358="","",IF(ISERROR(MATCH($J2358,SorP!$B$1:$B$6261,0)),"",INDIRECT("'SorP'!$A$"&amp;MATCH($S2358&amp;$J2358,SorP!C:C,0))))</f>
        <v/>
      </c>
      <c r="U2358" s="233"/>
      <c r="V2358" s="234" t="e">
        <f ca="1">IF(C2358="",NA(),MATCH($B2358&amp;$C2358,'Smelter Look-up'!$J:$J,0))</f>
        <v>#N/A</v>
      </c>
      <c r="X2358" s="191">
        <f ca="1" t="shared" si="182"/>
        <v>0</v>
      </c>
      <c r="AB2358" s="235" t="str">
        <f ca="1" t="shared" si="184"/>
        <v/>
      </c>
      <c r="AC2358" s="191" t="str">
        <f ca="1" t="shared" si="185"/>
        <v/>
      </c>
      <c r="AD2358" s="191" t="str">
        <f ca="1" t="shared" si="186"/>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3"/>
        <v/>
      </c>
      <c r="T2359" s="232" t="str">
        <f ca="1">IF(B2359="","",IF(ISERROR(MATCH($J2359,SorP!$B$1:$B$6261,0)),"",INDIRECT("'SorP'!$A$"&amp;MATCH($S2359&amp;$J2359,SorP!C:C,0))))</f>
        <v/>
      </c>
      <c r="U2359" s="233"/>
      <c r="V2359" s="234" t="e">
        <f ca="1">IF(C2359="",NA(),MATCH($B2359&amp;$C2359,'Smelter Look-up'!$J:$J,0))</f>
        <v>#N/A</v>
      </c>
      <c r="X2359" s="191">
        <f ca="1" t="shared" si="182"/>
        <v>0</v>
      </c>
      <c r="AB2359" s="235" t="str">
        <f ca="1" t="shared" si="184"/>
        <v/>
      </c>
      <c r="AC2359" s="191" t="str">
        <f ca="1" t="shared" si="185"/>
        <v/>
      </c>
      <c r="AD2359" s="191" t="str">
        <f ca="1" t="shared" si="186"/>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3"/>
        <v/>
      </c>
      <c r="T2360" s="232" t="str">
        <f ca="1">IF(B2360="","",IF(ISERROR(MATCH($J2360,SorP!$B$1:$B$6261,0)),"",INDIRECT("'SorP'!$A$"&amp;MATCH($S2360&amp;$J2360,SorP!C:C,0))))</f>
        <v/>
      </c>
      <c r="U2360" s="233"/>
      <c r="V2360" s="234" t="e">
        <f ca="1">IF(C2360="",NA(),MATCH($B2360&amp;$C2360,'Smelter Look-up'!$J:$J,0))</f>
        <v>#N/A</v>
      </c>
      <c r="X2360" s="191">
        <f ca="1" t="shared" si="182"/>
        <v>0</v>
      </c>
      <c r="AB2360" s="235" t="str">
        <f ca="1" t="shared" si="184"/>
        <v/>
      </c>
      <c r="AC2360" s="191" t="str">
        <f ca="1" t="shared" si="185"/>
        <v/>
      </c>
      <c r="AD2360" s="191" t="str">
        <f ca="1" t="shared" si="186"/>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3"/>
        <v/>
      </c>
      <c r="T2361" s="232" t="str">
        <f ca="1">IF(B2361="","",IF(ISERROR(MATCH($J2361,SorP!$B$1:$B$6261,0)),"",INDIRECT("'SorP'!$A$"&amp;MATCH($S2361&amp;$J2361,SorP!C:C,0))))</f>
        <v/>
      </c>
      <c r="U2361" s="233"/>
      <c r="V2361" s="234" t="e">
        <f ca="1">IF(C2361="",NA(),MATCH($B2361&amp;$C2361,'Smelter Look-up'!$J:$J,0))</f>
        <v>#N/A</v>
      </c>
      <c r="X2361" s="191">
        <f ca="1" t="shared" si="182"/>
        <v>0</v>
      </c>
      <c r="AB2361" s="235" t="str">
        <f ca="1" t="shared" si="184"/>
        <v/>
      </c>
      <c r="AC2361" s="191" t="str">
        <f ca="1" t="shared" si="185"/>
        <v/>
      </c>
      <c r="AD2361" s="191" t="str">
        <f ca="1" t="shared" si="186"/>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3"/>
        <v/>
      </c>
      <c r="T2362" s="232" t="str">
        <f ca="1">IF(B2362="","",IF(ISERROR(MATCH($J2362,SorP!$B$1:$B$6261,0)),"",INDIRECT("'SorP'!$A$"&amp;MATCH($S2362&amp;$J2362,SorP!C:C,0))))</f>
        <v/>
      </c>
      <c r="U2362" s="233"/>
      <c r="V2362" s="234" t="e">
        <f ca="1">IF(C2362="",NA(),MATCH($B2362&amp;$C2362,'Smelter Look-up'!$J:$J,0))</f>
        <v>#N/A</v>
      </c>
      <c r="X2362" s="191">
        <f ca="1" t="shared" si="182"/>
        <v>0</v>
      </c>
      <c r="AB2362" s="235" t="str">
        <f ca="1" t="shared" si="184"/>
        <v/>
      </c>
      <c r="AC2362" s="191" t="str">
        <f ca="1" t="shared" si="185"/>
        <v/>
      </c>
      <c r="AD2362" s="191" t="str">
        <f ca="1" t="shared" si="186"/>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3"/>
        <v/>
      </c>
      <c r="T2363" s="232" t="str">
        <f ca="1">IF(B2363="","",IF(ISERROR(MATCH($J2363,SorP!$B$1:$B$6261,0)),"",INDIRECT("'SorP'!$A$"&amp;MATCH($S2363&amp;$J2363,SorP!C:C,0))))</f>
        <v/>
      </c>
      <c r="U2363" s="233"/>
      <c r="V2363" s="234" t="e">
        <f ca="1">IF(C2363="",NA(),MATCH($B2363&amp;$C2363,'Smelter Look-up'!$J:$J,0))</f>
        <v>#N/A</v>
      </c>
      <c r="X2363" s="191">
        <f ca="1" t="shared" si="182"/>
        <v>0</v>
      </c>
      <c r="AB2363" s="235" t="str">
        <f ca="1" t="shared" si="184"/>
        <v/>
      </c>
      <c r="AC2363" s="191" t="str">
        <f ca="1" t="shared" si="185"/>
        <v/>
      </c>
      <c r="AD2363" s="191" t="str">
        <f ca="1" t="shared" si="186"/>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si="183"/>
        <v/>
      </c>
      <c r="T2364" s="232" t="str">
        <f ca="1">IF(B2364="","",IF(ISERROR(MATCH($J2364,SorP!$B$1:$B$6261,0)),"",INDIRECT("'SorP'!$A$"&amp;MATCH($S2364&amp;$J2364,SorP!C:C,0))))</f>
        <v/>
      </c>
      <c r="U2364" s="233"/>
      <c r="V2364" s="234" t="e">
        <f ca="1">IF(C2364="",NA(),MATCH($B2364&amp;$C2364,'Smelter Look-up'!$J:$J,0))</f>
        <v>#N/A</v>
      </c>
      <c r="X2364" s="191">
        <f ca="1" t="shared" si="182"/>
        <v>0</v>
      </c>
      <c r="AB2364" s="235" t="str">
        <f ca="1" t="shared" si="184"/>
        <v/>
      </c>
      <c r="AC2364" s="191" t="str">
        <f ca="1" t="shared" si="185"/>
        <v/>
      </c>
      <c r="AD2364" s="191" t="str">
        <f ca="1" t="shared" si="186"/>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3"/>
        <v/>
      </c>
      <c r="T2365" s="232" t="str">
        <f ca="1">IF(B2365="","",IF(ISERROR(MATCH($J2365,SorP!$B$1:$B$6261,0)),"",INDIRECT("'SorP'!$A$"&amp;MATCH($S2365&amp;$J2365,SorP!C:C,0))))</f>
        <v/>
      </c>
      <c r="U2365" s="233"/>
      <c r="V2365" s="234" t="e">
        <f ca="1">IF(C2365="",NA(),MATCH($B2365&amp;$C2365,'Smelter Look-up'!$J:$J,0))</f>
        <v>#N/A</v>
      </c>
      <c r="X2365" s="191">
        <f ca="1" t="shared" ref="X2365:X2428" si="187">IF(AND(C2365="Smelter not listed",OR(LEN(D2365)=0,LEN(E2365)=0)),1,0)</f>
        <v>0</v>
      </c>
      <c r="AB2365" s="235" t="str">
        <f ca="1" t="shared" si="184"/>
        <v/>
      </c>
      <c r="AC2365" s="191" t="str">
        <f ca="1" t="shared" si="185"/>
        <v/>
      </c>
      <c r="AD2365" s="191" t="str">
        <f ca="1" t="shared" si="186"/>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ref="S2366:S2429" si="188">IF(B2366="","",IF(ISERROR(MATCH($E2366,CL,0)),"Unknown",INDIRECT("'C'!$A$"&amp;MATCH($E2366,CL,0)+1)))</f>
        <v/>
      </c>
      <c r="T2366" s="232" t="str">
        <f ca="1">IF(B2366="","",IF(ISERROR(MATCH($J2366,SorP!$B$1:$B$6261,0)),"",INDIRECT("'SorP'!$A$"&amp;MATCH($S2366&amp;$J2366,SorP!C:C,0))))</f>
        <v/>
      </c>
      <c r="U2366" s="233"/>
      <c r="V2366" s="234" t="e">
        <f ca="1">IF(C2366="",NA(),MATCH($B2366&amp;$C2366,'Smelter Look-up'!$J:$J,0))</f>
        <v>#N/A</v>
      </c>
      <c r="X2366" s="191">
        <f ca="1" t="shared" si="187"/>
        <v>0</v>
      </c>
      <c r="AB2366" s="235" t="str">
        <f ca="1" t="shared" si="184"/>
        <v/>
      </c>
      <c r="AC2366" s="191" t="str">
        <f ca="1" t="shared" si="185"/>
        <v/>
      </c>
      <c r="AD2366" s="191" t="str">
        <f ca="1" t="shared" si="186"/>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8"/>
        <v/>
      </c>
      <c r="T2367" s="232" t="str">
        <f ca="1">IF(B2367="","",IF(ISERROR(MATCH($J2367,SorP!$B$1:$B$6261,0)),"",INDIRECT("'SorP'!$A$"&amp;MATCH($S2367&amp;$J2367,SorP!C:C,0))))</f>
        <v/>
      </c>
      <c r="U2367" s="233"/>
      <c r="V2367" s="234" t="e">
        <f ca="1">IF(C2367="",NA(),MATCH($B2367&amp;$C2367,'Smelter Look-up'!$J:$J,0))</f>
        <v>#N/A</v>
      </c>
      <c r="X2367" s="191">
        <f ca="1" t="shared" si="187"/>
        <v>0</v>
      </c>
      <c r="AB2367" s="235" t="str">
        <f ca="1" t="shared" si="184"/>
        <v/>
      </c>
      <c r="AC2367" s="191" t="str">
        <f ca="1" t="shared" si="185"/>
        <v/>
      </c>
      <c r="AD2367" s="191" t="str">
        <f ca="1" t="shared" si="186"/>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8"/>
        <v/>
      </c>
      <c r="T2368" s="232" t="str">
        <f ca="1">IF(B2368="","",IF(ISERROR(MATCH($J2368,SorP!$B$1:$B$6261,0)),"",INDIRECT("'SorP'!$A$"&amp;MATCH($S2368&amp;$J2368,SorP!C:C,0))))</f>
        <v/>
      </c>
      <c r="U2368" s="233"/>
      <c r="V2368" s="234" t="e">
        <f ca="1">IF(C2368="",NA(),MATCH($B2368&amp;$C2368,'Smelter Look-up'!$J:$J,0))</f>
        <v>#N/A</v>
      </c>
      <c r="X2368" s="191">
        <f ca="1" t="shared" si="187"/>
        <v>0</v>
      </c>
      <c r="AB2368" s="235" t="str">
        <f ca="1" t="shared" si="184"/>
        <v/>
      </c>
      <c r="AC2368" s="191" t="str">
        <f ca="1" t="shared" si="185"/>
        <v/>
      </c>
      <c r="AD2368" s="191" t="str">
        <f ca="1" t="shared" si="186"/>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8"/>
        <v/>
      </c>
      <c r="T2369" s="232" t="str">
        <f ca="1">IF(B2369="","",IF(ISERROR(MATCH($J2369,SorP!$B$1:$B$6261,0)),"",INDIRECT("'SorP'!$A$"&amp;MATCH($S2369&amp;$J2369,SorP!C:C,0))))</f>
        <v/>
      </c>
      <c r="U2369" s="233"/>
      <c r="V2369" s="234" t="e">
        <f ca="1">IF(C2369="",NA(),MATCH($B2369&amp;$C2369,'Smelter Look-up'!$J:$J,0))</f>
        <v>#N/A</v>
      </c>
      <c r="X2369" s="191">
        <f ca="1" t="shared" si="187"/>
        <v>0</v>
      </c>
      <c r="AB2369" s="235" t="str">
        <f ca="1" t="shared" si="184"/>
        <v/>
      </c>
      <c r="AC2369" s="191" t="str">
        <f ca="1" t="shared" si="185"/>
        <v/>
      </c>
      <c r="AD2369" s="191" t="str">
        <f ca="1" t="shared" si="186"/>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8"/>
        <v/>
      </c>
      <c r="T2370" s="232" t="str">
        <f ca="1">IF(B2370="","",IF(ISERROR(MATCH($J2370,SorP!$B$1:$B$6261,0)),"",INDIRECT("'SorP'!$A$"&amp;MATCH($S2370&amp;$J2370,SorP!C:C,0))))</f>
        <v/>
      </c>
      <c r="U2370" s="233"/>
      <c r="V2370" s="234" t="e">
        <f ca="1">IF(C2370="",NA(),MATCH($B2370&amp;$C2370,'Smelter Look-up'!$J:$J,0))</f>
        <v>#N/A</v>
      </c>
      <c r="X2370" s="191">
        <f ca="1" t="shared" si="187"/>
        <v>0</v>
      </c>
      <c r="AB2370" s="235" t="str">
        <f ca="1" t="shared" si="184"/>
        <v/>
      </c>
      <c r="AC2370" s="191" t="str">
        <f ca="1" t="shared" si="185"/>
        <v/>
      </c>
      <c r="AD2370" s="191" t="str">
        <f ca="1" t="shared" si="186"/>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8"/>
        <v/>
      </c>
      <c r="T2371" s="232" t="str">
        <f ca="1">IF(B2371="","",IF(ISERROR(MATCH($J2371,SorP!$B$1:$B$6261,0)),"",INDIRECT("'SorP'!$A$"&amp;MATCH($S2371&amp;$J2371,SorP!C:C,0))))</f>
        <v/>
      </c>
      <c r="U2371" s="233"/>
      <c r="V2371" s="234" t="e">
        <f ca="1">IF(C2371="",NA(),MATCH($B2371&amp;$C2371,'Smelter Look-up'!$J:$J,0))</f>
        <v>#N/A</v>
      </c>
      <c r="X2371" s="191">
        <f ca="1" t="shared" si="187"/>
        <v>0</v>
      </c>
      <c r="AB2371" s="235" t="str">
        <f ca="1" t="shared" si="184"/>
        <v/>
      </c>
      <c r="AC2371" s="191" t="str">
        <f ca="1" t="shared" si="185"/>
        <v/>
      </c>
      <c r="AD2371" s="191" t="str">
        <f ca="1" t="shared" si="186"/>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8"/>
        <v/>
      </c>
      <c r="T2372" s="232" t="str">
        <f ca="1">IF(B2372="","",IF(ISERROR(MATCH($J2372,SorP!$B$1:$B$6261,0)),"",INDIRECT("'SorP'!$A$"&amp;MATCH($S2372&amp;$J2372,SorP!C:C,0))))</f>
        <v/>
      </c>
      <c r="U2372" s="233"/>
      <c r="V2372" s="234" t="e">
        <f ca="1">IF(C2372="",NA(),MATCH($B2372&amp;$C2372,'Smelter Look-up'!$J:$J,0))</f>
        <v>#N/A</v>
      </c>
      <c r="X2372" s="191">
        <f ca="1" t="shared" si="187"/>
        <v>0</v>
      </c>
      <c r="AB2372" s="235" t="str">
        <f ca="1" t="shared" ref="AB2372:AB2435" si="189">IF(C2372="","",B2372)</f>
        <v/>
      </c>
      <c r="AC2372" s="191" t="str">
        <f ca="1" t="shared" ref="AC2372:AC2435" si="190">B2372</f>
        <v/>
      </c>
      <c r="AD2372" s="191" t="str">
        <f ca="1" t="shared" ref="AD2372:AD2435" si="191">IF(C2372="Smelter not listed",D2372,C2372)</f>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8"/>
        <v/>
      </c>
      <c r="T2373" s="232" t="str">
        <f ca="1">IF(B2373="","",IF(ISERROR(MATCH($J2373,SorP!$B$1:$B$6261,0)),"",INDIRECT("'SorP'!$A$"&amp;MATCH($S2373&amp;$J2373,SorP!C:C,0))))</f>
        <v/>
      </c>
      <c r="U2373" s="233"/>
      <c r="V2373" s="234" t="e">
        <f ca="1">IF(C2373="",NA(),MATCH($B2373&amp;$C2373,'Smelter Look-up'!$J:$J,0))</f>
        <v>#N/A</v>
      </c>
      <c r="X2373" s="191">
        <f ca="1" t="shared" si="187"/>
        <v>0</v>
      </c>
      <c r="AB2373" s="235" t="str">
        <f ca="1" t="shared" si="189"/>
        <v/>
      </c>
      <c r="AC2373" s="191" t="str">
        <f ca="1" t="shared" si="190"/>
        <v/>
      </c>
      <c r="AD2373" s="191" t="str">
        <f ca="1" t="shared" si="191"/>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8"/>
        <v/>
      </c>
      <c r="T2374" s="232" t="str">
        <f ca="1">IF(B2374="","",IF(ISERROR(MATCH($J2374,SorP!$B$1:$B$6261,0)),"",INDIRECT("'SorP'!$A$"&amp;MATCH($S2374&amp;$J2374,SorP!C:C,0))))</f>
        <v/>
      </c>
      <c r="U2374" s="233"/>
      <c r="V2374" s="234" t="e">
        <f ca="1">IF(C2374="",NA(),MATCH($B2374&amp;$C2374,'Smelter Look-up'!$J:$J,0))</f>
        <v>#N/A</v>
      </c>
      <c r="X2374" s="191">
        <f ca="1" t="shared" si="187"/>
        <v>0</v>
      </c>
      <c r="AB2374" s="235" t="str">
        <f ca="1" t="shared" si="189"/>
        <v/>
      </c>
      <c r="AC2374" s="191" t="str">
        <f ca="1" t="shared" si="190"/>
        <v/>
      </c>
      <c r="AD2374" s="191" t="str">
        <f ca="1" t="shared" si="191"/>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8"/>
        <v/>
      </c>
      <c r="T2375" s="232" t="str">
        <f ca="1">IF(B2375="","",IF(ISERROR(MATCH($J2375,SorP!$B$1:$B$6261,0)),"",INDIRECT("'SorP'!$A$"&amp;MATCH($S2375&amp;$J2375,SorP!C:C,0))))</f>
        <v/>
      </c>
      <c r="U2375" s="233"/>
      <c r="V2375" s="234" t="e">
        <f ca="1">IF(C2375="",NA(),MATCH($B2375&amp;$C2375,'Smelter Look-up'!$J:$J,0))</f>
        <v>#N/A</v>
      </c>
      <c r="X2375" s="191">
        <f ca="1" t="shared" si="187"/>
        <v>0</v>
      </c>
      <c r="AB2375" s="235" t="str">
        <f ca="1" t="shared" si="189"/>
        <v/>
      </c>
      <c r="AC2375" s="191" t="str">
        <f ca="1" t="shared" si="190"/>
        <v/>
      </c>
      <c r="AD2375" s="191" t="str">
        <f ca="1" t="shared" si="191"/>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8"/>
        <v/>
      </c>
      <c r="T2376" s="232" t="str">
        <f ca="1">IF(B2376="","",IF(ISERROR(MATCH($J2376,SorP!$B$1:$B$6261,0)),"",INDIRECT("'SorP'!$A$"&amp;MATCH($S2376&amp;$J2376,SorP!C:C,0))))</f>
        <v/>
      </c>
      <c r="U2376" s="233"/>
      <c r="V2376" s="234" t="e">
        <f ca="1">IF(C2376="",NA(),MATCH($B2376&amp;$C2376,'Smelter Look-up'!$J:$J,0))</f>
        <v>#N/A</v>
      </c>
      <c r="X2376" s="191">
        <f ca="1" t="shared" si="187"/>
        <v>0</v>
      </c>
      <c r="AB2376" s="235" t="str">
        <f ca="1" t="shared" si="189"/>
        <v/>
      </c>
      <c r="AC2376" s="191" t="str">
        <f ca="1" t="shared" si="190"/>
        <v/>
      </c>
      <c r="AD2376" s="191" t="str">
        <f ca="1" t="shared" si="191"/>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8"/>
        <v/>
      </c>
      <c r="T2377" s="232" t="str">
        <f ca="1">IF(B2377="","",IF(ISERROR(MATCH($J2377,SorP!$B$1:$B$6261,0)),"",INDIRECT("'SorP'!$A$"&amp;MATCH($S2377&amp;$J2377,SorP!C:C,0))))</f>
        <v/>
      </c>
      <c r="U2377" s="233"/>
      <c r="V2377" s="234" t="e">
        <f ca="1">IF(C2377="",NA(),MATCH($B2377&amp;$C2377,'Smelter Look-up'!$J:$J,0))</f>
        <v>#N/A</v>
      </c>
      <c r="X2377" s="191">
        <f ca="1" t="shared" si="187"/>
        <v>0</v>
      </c>
      <c r="AB2377" s="235" t="str">
        <f ca="1" t="shared" si="189"/>
        <v/>
      </c>
      <c r="AC2377" s="191" t="str">
        <f ca="1" t="shared" si="190"/>
        <v/>
      </c>
      <c r="AD2377" s="191" t="str">
        <f ca="1" t="shared" si="191"/>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8"/>
        <v/>
      </c>
      <c r="T2378" s="232" t="str">
        <f ca="1">IF(B2378="","",IF(ISERROR(MATCH($J2378,SorP!$B$1:$B$6261,0)),"",INDIRECT("'SorP'!$A$"&amp;MATCH($S2378&amp;$J2378,SorP!C:C,0))))</f>
        <v/>
      </c>
      <c r="U2378" s="233"/>
      <c r="V2378" s="234" t="e">
        <f ca="1">IF(C2378="",NA(),MATCH($B2378&amp;$C2378,'Smelter Look-up'!$J:$J,0))</f>
        <v>#N/A</v>
      </c>
      <c r="X2378" s="191">
        <f ca="1" t="shared" si="187"/>
        <v>0</v>
      </c>
      <c r="AB2378" s="235" t="str">
        <f ca="1" t="shared" si="189"/>
        <v/>
      </c>
      <c r="AC2378" s="191" t="str">
        <f ca="1" t="shared" si="190"/>
        <v/>
      </c>
      <c r="AD2378" s="191" t="str">
        <f ca="1" t="shared" si="191"/>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8"/>
        <v/>
      </c>
      <c r="T2379" s="232" t="str">
        <f ca="1">IF(B2379="","",IF(ISERROR(MATCH($J2379,SorP!$B$1:$B$6261,0)),"",INDIRECT("'SorP'!$A$"&amp;MATCH($S2379&amp;$J2379,SorP!C:C,0))))</f>
        <v/>
      </c>
      <c r="U2379" s="233"/>
      <c r="V2379" s="234" t="e">
        <f ca="1">IF(C2379="",NA(),MATCH($B2379&amp;$C2379,'Smelter Look-up'!$J:$J,0))</f>
        <v>#N/A</v>
      </c>
      <c r="X2379" s="191">
        <f ca="1" t="shared" si="187"/>
        <v>0</v>
      </c>
      <c r="AB2379" s="235" t="str">
        <f ca="1" t="shared" si="189"/>
        <v/>
      </c>
      <c r="AC2379" s="191" t="str">
        <f ca="1" t="shared" si="190"/>
        <v/>
      </c>
      <c r="AD2379" s="191" t="str">
        <f ca="1" t="shared" si="191"/>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8"/>
        <v/>
      </c>
      <c r="T2380" s="232" t="str">
        <f ca="1">IF(B2380="","",IF(ISERROR(MATCH($J2380,SorP!$B$1:$B$6261,0)),"",INDIRECT("'SorP'!$A$"&amp;MATCH($S2380&amp;$J2380,SorP!C:C,0))))</f>
        <v/>
      </c>
      <c r="U2380" s="233"/>
      <c r="V2380" s="234" t="e">
        <f ca="1">IF(C2380="",NA(),MATCH($B2380&amp;$C2380,'Smelter Look-up'!$J:$J,0))</f>
        <v>#N/A</v>
      </c>
      <c r="X2380" s="191">
        <f ca="1" t="shared" si="187"/>
        <v>0</v>
      </c>
      <c r="AB2380" s="235" t="str">
        <f ca="1" t="shared" si="189"/>
        <v/>
      </c>
      <c r="AC2380" s="191" t="str">
        <f ca="1" t="shared" si="190"/>
        <v/>
      </c>
      <c r="AD2380" s="191" t="str">
        <f ca="1" t="shared" si="191"/>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8"/>
        <v/>
      </c>
      <c r="T2381" s="232" t="str">
        <f ca="1">IF(B2381="","",IF(ISERROR(MATCH($J2381,SorP!$B$1:$B$6261,0)),"",INDIRECT("'SorP'!$A$"&amp;MATCH($S2381&amp;$J2381,SorP!C:C,0))))</f>
        <v/>
      </c>
      <c r="U2381" s="233"/>
      <c r="V2381" s="234" t="e">
        <f ca="1">IF(C2381="",NA(),MATCH($B2381&amp;$C2381,'Smelter Look-up'!$J:$J,0))</f>
        <v>#N/A</v>
      </c>
      <c r="X2381" s="191">
        <f ca="1" t="shared" si="187"/>
        <v>0</v>
      </c>
      <c r="AB2381" s="235" t="str">
        <f ca="1" t="shared" si="189"/>
        <v/>
      </c>
      <c r="AC2381" s="191" t="str">
        <f ca="1" t="shared" si="190"/>
        <v/>
      </c>
      <c r="AD2381" s="191" t="str">
        <f ca="1" t="shared" si="191"/>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8"/>
        <v/>
      </c>
      <c r="T2382" s="232" t="str">
        <f ca="1">IF(B2382="","",IF(ISERROR(MATCH($J2382,SorP!$B$1:$B$6261,0)),"",INDIRECT("'SorP'!$A$"&amp;MATCH($S2382&amp;$J2382,SorP!C:C,0))))</f>
        <v/>
      </c>
      <c r="U2382" s="233"/>
      <c r="V2382" s="234" t="e">
        <f ca="1">IF(C2382="",NA(),MATCH($B2382&amp;$C2382,'Smelter Look-up'!$J:$J,0))</f>
        <v>#N/A</v>
      </c>
      <c r="X2382" s="191">
        <f ca="1" t="shared" si="187"/>
        <v>0</v>
      </c>
      <c r="AB2382" s="235" t="str">
        <f ca="1" t="shared" si="189"/>
        <v/>
      </c>
      <c r="AC2382" s="191" t="str">
        <f ca="1" t="shared" si="190"/>
        <v/>
      </c>
      <c r="AD2382" s="191" t="str">
        <f ca="1" t="shared" si="191"/>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8"/>
        <v/>
      </c>
      <c r="T2383" s="232" t="str">
        <f ca="1">IF(B2383="","",IF(ISERROR(MATCH($J2383,SorP!$B$1:$B$6261,0)),"",INDIRECT("'SorP'!$A$"&amp;MATCH($S2383&amp;$J2383,SorP!C:C,0))))</f>
        <v/>
      </c>
      <c r="U2383" s="233"/>
      <c r="V2383" s="234" t="e">
        <f ca="1">IF(C2383="",NA(),MATCH($B2383&amp;$C2383,'Smelter Look-up'!$J:$J,0))</f>
        <v>#N/A</v>
      </c>
      <c r="X2383" s="191">
        <f ca="1" t="shared" si="187"/>
        <v>0</v>
      </c>
      <c r="AB2383" s="235" t="str">
        <f ca="1" t="shared" si="189"/>
        <v/>
      </c>
      <c r="AC2383" s="191" t="str">
        <f ca="1" t="shared" si="190"/>
        <v/>
      </c>
      <c r="AD2383" s="191" t="str">
        <f ca="1" t="shared" si="191"/>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8"/>
        <v/>
      </c>
      <c r="T2384" s="232" t="str">
        <f ca="1">IF(B2384="","",IF(ISERROR(MATCH($J2384,SorP!$B$1:$B$6261,0)),"",INDIRECT("'SorP'!$A$"&amp;MATCH($S2384&amp;$J2384,SorP!C:C,0))))</f>
        <v/>
      </c>
      <c r="U2384" s="233"/>
      <c r="V2384" s="234" t="e">
        <f ca="1">IF(C2384="",NA(),MATCH($B2384&amp;$C2384,'Smelter Look-up'!$J:$J,0))</f>
        <v>#N/A</v>
      </c>
      <c r="X2384" s="191">
        <f ca="1" t="shared" si="187"/>
        <v>0</v>
      </c>
      <c r="AB2384" s="235" t="str">
        <f ca="1" t="shared" si="189"/>
        <v/>
      </c>
      <c r="AC2384" s="191" t="str">
        <f ca="1" t="shared" si="190"/>
        <v/>
      </c>
      <c r="AD2384" s="191" t="str">
        <f ca="1" t="shared" si="191"/>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8"/>
        <v/>
      </c>
      <c r="T2385" s="232" t="str">
        <f ca="1">IF(B2385="","",IF(ISERROR(MATCH($J2385,SorP!$B$1:$B$6261,0)),"",INDIRECT("'SorP'!$A$"&amp;MATCH($S2385&amp;$J2385,SorP!C:C,0))))</f>
        <v/>
      </c>
      <c r="U2385" s="233"/>
      <c r="V2385" s="234" t="e">
        <f ca="1">IF(C2385="",NA(),MATCH($B2385&amp;$C2385,'Smelter Look-up'!$J:$J,0))</f>
        <v>#N/A</v>
      </c>
      <c r="X2385" s="191">
        <f ca="1" t="shared" si="187"/>
        <v>0</v>
      </c>
      <c r="AB2385" s="235" t="str">
        <f ca="1" t="shared" si="189"/>
        <v/>
      </c>
      <c r="AC2385" s="191" t="str">
        <f ca="1" t="shared" si="190"/>
        <v/>
      </c>
      <c r="AD2385" s="191" t="str">
        <f ca="1" t="shared" si="191"/>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8"/>
        <v/>
      </c>
      <c r="T2386" s="232" t="str">
        <f ca="1">IF(B2386="","",IF(ISERROR(MATCH($J2386,SorP!$B$1:$B$6261,0)),"",INDIRECT("'SorP'!$A$"&amp;MATCH($S2386&amp;$J2386,SorP!C:C,0))))</f>
        <v/>
      </c>
      <c r="U2386" s="233"/>
      <c r="V2386" s="234" t="e">
        <f ca="1">IF(C2386="",NA(),MATCH($B2386&amp;$C2386,'Smelter Look-up'!$J:$J,0))</f>
        <v>#N/A</v>
      </c>
      <c r="X2386" s="191">
        <f ca="1" t="shared" si="187"/>
        <v>0</v>
      </c>
      <c r="AB2386" s="235" t="str">
        <f ca="1" t="shared" si="189"/>
        <v/>
      </c>
      <c r="AC2386" s="191" t="str">
        <f ca="1" t="shared" si="190"/>
        <v/>
      </c>
      <c r="AD2386" s="191" t="str">
        <f ca="1" t="shared" si="191"/>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8"/>
        <v/>
      </c>
      <c r="T2387" s="232" t="str">
        <f ca="1">IF(B2387="","",IF(ISERROR(MATCH($J2387,SorP!$B$1:$B$6261,0)),"",INDIRECT("'SorP'!$A$"&amp;MATCH($S2387&amp;$J2387,SorP!C:C,0))))</f>
        <v/>
      </c>
      <c r="U2387" s="233"/>
      <c r="V2387" s="234" t="e">
        <f ca="1">IF(C2387="",NA(),MATCH($B2387&amp;$C2387,'Smelter Look-up'!$J:$J,0))</f>
        <v>#N/A</v>
      </c>
      <c r="X2387" s="191">
        <f ca="1" t="shared" si="187"/>
        <v>0</v>
      </c>
      <c r="AB2387" s="235" t="str">
        <f ca="1" t="shared" si="189"/>
        <v/>
      </c>
      <c r="AC2387" s="191" t="str">
        <f ca="1" t="shared" si="190"/>
        <v/>
      </c>
      <c r="AD2387" s="191" t="str">
        <f ca="1" t="shared" si="191"/>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8"/>
        <v/>
      </c>
      <c r="T2388" s="232" t="str">
        <f ca="1">IF(B2388="","",IF(ISERROR(MATCH($J2388,SorP!$B$1:$B$6261,0)),"",INDIRECT("'SorP'!$A$"&amp;MATCH($S2388&amp;$J2388,SorP!C:C,0))))</f>
        <v/>
      </c>
      <c r="U2388" s="233"/>
      <c r="V2388" s="234" t="e">
        <f ca="1">IF(C2388="",NA(),MATCH($B2388&amp;$C2388,'Smelter Look-up'!$J:$J,0))</f>
        <v>#N/A</v>
      </c>
      <c r="X2388" s="191">
        <f ca="1" t="shared" si="187"/>
        <v>0</v>
      </c>
      <c r="AB2388" s="235" t="str">
        <f ca="1" t="shared" si="189"/>
        <v/>
      </c>
      <c r="AC2388" s="191" t="str">
        <f ca="1" t="shared" si="190"/>
        <v/>
      </c>
      <c r="AD2388" s="191" t="str">
        <f ca="1" t="shared" si="191"/>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8"/>
        <v/>
      </c>
      <c r="T2389" s="232" t="str">
        <f ca="1">IF(B2389="","",IF(ISERROR(MATCH($J2389,SorP!$B$1:$B$6261,0)),"",INDIRECT("'SorP'!$A$"&amp;MATCH($S2389&amp;$J2389,SorP!C:C,0))))</f>
        <v/>
      </c>
      <c r="U2389" s="233"/>
      <c r="V2389" s="234" t="e">
        <f ca="1">IF(C2389="",NA(),MATCH($B2389&amp;$C2389,'Smelter Look-up'!$J:$J,0))</f>
        <v>#N/A</v>
      </c>
      <c r="X2389" s="191">
        <f ca="1" t="shared" si="187"/>
        <v>0</v>
      </c>
      <c r="AB2389" s="235" t="str">
        <f ca="1" t="shared" si="189"/>
        <v/>
      </c>
      <c r="AC2389" s="191" t="str">
        <f ca="1" t="shared" si="190"/>
        <v/>
      </c>
      <c r="AD2389" s="191" t="str">
        <f ca="1" t="shared" si="191"/>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8"/>
        <v/>
      </c>
      <c r="T2390" s="232" t="str">
        <f ca="1">IF(B2390="","",IF(ISERROR(MATCH($J2390,SorP!$B$1:$B$6261,0)),"",INDIRECT("'SorP'!$A$"&amp;MATCH($S2390&amp;$J2390,SorP!C:C,0))))</f>
        <v/>
      </c>
      <c r="U2390" s="233"/>
      <c r="V2390" s="234" t="e">
        <f ca="1">IF(C2390="",NA(),MATCH($B2390&amp;$C2390,'Smelter Look-up'!$J:$J,0))</f>
        <v>#N/A</v>
      </c>
      <c r="X2390" s="191">
        <f ca="1" t="shared" si="187"/>
        <v>0</v>
      </c>
      <c r="AB2390" s="235" t="str">
        <f ca="1" t="shared" si="189"/>
        <v/>
      </c>
      <c r="AC2390" s="191" t="str">
        <f ca="1" t="shared" si="190"/>
        <v/>
      </c>
      <c r="AD2390" s="191" t="str">
        <f ca="1" t="shared" si="191"/>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8"/>
        <v/>
      </c>
      <c r="T2391" s="232" t="str">
        <f ca="1">IF(B2391="","",IF(ISERROR(MATCH($J2391,SorP!$B$1:$B$6261,0)),"",INDIRECT("'SorP'!$A$"&amp;MATCH($S2391&amp;$J2391,SorP!C:C,0))))</f>
        <v/>
      </c>
      <c r="U2391" s="233"/>
      <c r="V2391" s="234" t="e">
        <f ca="1">IF(C2391="",NA(),MATCH($B2391&amp;$C2391,'Smelter Look-up'!$J:$J,0))</f>
        <v>#N/A</v>
      </c>
      <c r="X2391" s="191">
        <f ca="1" t="shared" si="187"/>
        <v>0</v>
      </c>
      <c r="AB2391" s="235" t="str">
        <f ca="1" t="shared" si="189"/>
        <v/>
      </c>
      <c r="AC2391" s="191" t="str">
        <f ca="1" t="shared" si="190"/>
        <v/>
      </c>
      <c r="AD2391" s="191" t="str">
        <f ca="1" t="shared" si="191"/>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8"/>
        <v/>
      </c>
      <c r="T2392" s="232" t="str">
        <f ca="1">IF(B2392="","",IF(ISERROR(MATCH($J2392,SorP!$B$1:$B$6261,0)),"",INDIRECT("'SorP'!$A$"&amp;MATCH($S2392&amp;$J2392,SorP!C:C,0))))</f>
        <v/>
      </c>
      <c r="U2392" s="233"/>
      <c r="V2392" s="234" t="e">
        <f ca="1">IF(C2392="",NA(),MATCH($B2392&amp;$C2392,'Smelter Look-up'!$J:$J,0))</f>
        <v>#N/A</v>
      </c>
      <c r="X2392" s="191">
        <f ca="1" t="shared" si="187"/>
        <v>0</v>
      </c>
      <c r="AB2392" s="235" t="str">
        <f ca="1" t="shared" si="189"/>
        <v/>
      </c>
      <c r="AC2392" s="191" t="str">
        <f ca="1" t="shared" si="190"/>
        <v/>
      </c>
      <c r="AD2392" s="191" t="str">
        <f ca="1" t="shared" si="191"/>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8"/>
        <v/>
      </c>
      <c r="T2393" s="232" t="str">
        <f ca="1">IF(B2393="","",IF(ISERROR(MATCH($J2393,SorP!$B$1:$B$6261,0)),"",INDIRECT("'SorP'!$A$"&amp;MATCH($S2393&amp;$J2393,SorP!C:C,0))))</f>
        <v/>
      </c>
      <c r="U2393" s="233"/>
      <c r="V2393" s="234" t="e">
        <f ca="1">IF(C2393="",NA(),MATCH($B2393&amp;$C2393,'Smelter Look-up'!$J:$J,0))</f>
        <v>#N/A</v>
      </c>
      <c r="X2393" s="191">
        <f ca="1" t="shared" si="187"/>
        <v>0</v>
      </c>
      <c r="AB2393" s="235" t="str">
        <f ca="1" t="shared" si="189"/>
        <v/>
      </c>
      <c r="AC2393" s="191" t="str">
        <f ca="1" t="shared" si="190"/>
        <v/>
      </c>
      <c r="AD2393" s="191" t="str">
        <f ca="1" t="shared" si="191"/>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8"/>
        <v/>
      </c>
      <c r="T2394" s="232" t="str">
        <f ca="1">IF(B2394="","",IF(ISERROR(MATCH($J2394,SorP!$B$1:$B$6261,0)),"",INDIRECT("'SorP'!$A$"&amp;MATCH($S2394&amp;$J2394,SorP!C:C,0))))</f>
        <v/>
      </c>
      <c r="U2394" s="233"/>
      <c r="V2394" s="234" t="e">
        <f ca="1">IF(C2394="",NA(),MATCH($B2394&amp;$C2394,'Smelter Look-up'!$J:$J,0))</f>
        <v>#N/A</v>
      </c>
      <c r="X2394" s="191">
        <f ca="1" t="shared" si="187"/>
        <v>0</v>
      </c>
      <c r="AB2394" s="235" t="str">
        <f ca="1" t="shared" si="189"/>
        <v/>
      </c>
      <c r="AC2394" s="191" t="str">
        <f ca="1" t="shared" si="190"/>
        <v/>
      </c>
      <c r="AD2394" s="191" t="str">
        <f ca="1" t="shared" si="191"/>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8"/>
        <v/>
      </c>
      <c r="T2395" s="232" t="str">
        <f ca="1">IF(B2395="","",IF(ISERROR(MATCH($J2395,SorP!$B$1:$B$6261,0)),"",INDIRECT("'SorP'!$A$"&amp;MATCH($S2395&amp;$J2395,SorP!C:C,0))))</f>
        <v/>
      </c>
      <c r="U2395" s="233"/>
      <c r="V2395" s="234" t="e">
        <f ca="1">IF(C2395="",NA(),MATCH($B2395&amp;$C2395,'Smelter Look-up'!$J:$J,0))</f>
        <v>#N/A</v>
      </c>
      <c r="X2395" s="191">
        <f ca="1" t="shared" si="187"/>
        <v>0</v>
      </c>
      <c r="AB2395" s="235" t="str">
        <f ca="1" t="shared" si="189"/>
        <v/>
      </c>
      <c r="AC2395" s="191" t="str">
        <f ca="1" t="shared" si="190"/>
        <v/>
      </c>
      <c r="AD2395" s="191" t="str">
        <f ca="1" t="shared" si="191"/>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8"/>
        <v/>
      </c>
      <c r="T2396" s="232" t="str">
        <f ca="1">IF(B2396="","",IF(ISERROR(MATCH($J2396,SorP!$B$1:$B$6261,0)),"",INDIRECT("'SorP'!$A$"&amp;MATCH($S2396&amp;$J2396,SorP!C:C,0))))</f>
        <v/>
      </c>
      <c r="U2396" s="233"/>
      <c r="V2396" s="234" t="e">
        <f ca="1">IF(C2396="",NA(),MATCH($B2396&amp;$C2396,'Smelter Look-up'!$J:$J,0))</f>
        <v>#N/A</v>
      </c>
      <c r="X2396" s="191">
        <f ca="1" t="shared" si="187"/>
        <v>0</v>
      </c>
      <c r="AB2396" s="235" t="str">
        <f ca="1" t="shared" si="189"/>
        <v/>
      </c>
      <c r="AC2396" s="191" t="str">
        <f ca="1" t="shared" si="190"/>
        <v/>
      </c>
      <c r="AD2396" s="191" t="str">
        <f ca="1" t="shared" si="191"/>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8"/>
        <v/>
      </c>
      <c r="T2397" s="232" t="str">
        <f ca="1">IF(B2397="","",IF(ISERROR(MATCH($J2397,SorP!$B$1:$B$6261,0)),"",INDIRECT("'SorP'!$A$"&amp;MATCH($S2397&amp;$J2397,SorP!C:C,0))))</f>
        <v/>
      </c>
      <c r="U2397" s="233"/>
      <c r="V2397" s="234" t="e">
        <f ca="1">IF(C2397="",NA(),MATCH($B2397&amp;$C2397,'Smelter Look-up'!$J:$J,0))</f>
        <v>#N/A</v>
      </c>
      <c r="X2397" s="191">
        <f ca="1" t="shared" si="187"/>
        <v>0</v>
      </c>
      <c r="AB2397" s="235" t="str">
        <f ca="1" t="shared" si="189"/>
        <v/>
      </c>
      <c r="AC2397" s="191" t="str">
        <f ca="1" t="shared" si="190"/>
        <v/>
      </c>
      <c r="AD2397" s="191" t="str">
        <f ca="1" t="shared" si="191"/>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8"/>
        <v/>
      </c>
      <c r="T2398" s="232" t="str">
        <f ca="1">IF(B2398="","",IF(ISERROR(MATCH($J2398,SorP!$B$1:$B$6261,0)),"",INDIRECT("'SorP'!$A$"&amp;MATCH($S2398&amp;$J2398,SorP!C:C,0))))</f>
        <v/>
      </c>
      <c r="U2398" s="233"/>
      <c r="V2398" s="234" t="e">
        <f ca="1">IF(C2398="",NA(),MATCH($B2398&amp;$C2398,'Smelter Look-up'!$J:$J,0))</f>
        <v>#N/A</v>
      </c>
      <c r="X2398" s="191">
        <f ca="1" t="shared" si="187"/>
        <v>0</v>
      </c>
      <c r="AB2398" s="235" t="str">
        <f ca="1" t="shared" si="189"/>
        <v/>
      </c>
      <c r="AC2398" s="191" t="str">
        <f ca="1" t="shared" si="190"/>
        <v/>
      </c>
      <c r="AD2398" s="191" t="str">
        <f ca="1" t="shared" si="191"/>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8"/>
        <v/>
      </c>
      <c r="T2399" s="232" t="str">
        <f ca="1">IF(B2399="","",IF(ISERROR(MATCH($J2399,SorP!$B$1:$B$6261,0)),"",INDIRECT("'SorP'!$A$"&amp;MATCH($S2399&amp;$J2399,SorP!C:C,0))))</f>
        <v/>
      </c>
      <c r="U2399" s="233"/>
      <c r="V2399" s="234" t="e">
        <f ca="1">IF(C2399="",NA(),MATCH($B2399&amp;$C2399,'Smelter Look-up'!$J:$J,0))</f>
        <v>#N/A</v>
      </c>
      <c r="X2399" s="191">
        <f ca="1" t="shared" si="187"/>
        <v>0</v>
      </c>
      <c r="AB2399" s="235" t="str">
        <f ca="1" t="shared" si="189"/>
        <v/>
      </c>
      <c r="AC2399" s="191" t="str">
        <f ca="1" t="shared" si="190"/>
        <v/>
      </c>
      <c r="AD2399" s="191" t="str">
        <f ca="1" t="shared" si="191"/>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8"/>
        <v/>
      </c>
      <c r="T2400" s="232" t="str">
        <f ca="1">IF(B2400="","",IF(ISERROR(MATCH($J2400,SorP!$B$1:$B$6261,0)),"",INDIRECT("'SorP'!$A$"&amp;MATCH($S2400&amp;$J2400,SorP!C:C,0))))</f>
        <v/>
      </c>
      <c r="U2400" s="233"/>
      <c r="V2400" s="234" t="e">
        <f ca="1">IF(C2400="",NA(),MATCH($B2400&amp;$C2400,'Smelter Look-up'!$J:$J,0))</f>
        <v>#N/A</v>
      </c>
      <c r="X2400" s="191">
        <f ca="1" t="shared" si="187"/>
        <v>0</v>
      </c>
      <c r="AB2400" s="235" t="str">
        <f ca="1" t="shared" si="189"/>
        <v/>
      </c>
      <c r="AC2400" s="191" t="str">
        <f ca="1" t="shared" si="190"/>
        <v/>
      </c>
      <c r="AD2400" s="191" t="str">
        <f ca="1" t="shared" si="191"/>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8"/>
        <v/>
      </c>
      <c r="T2401" s="232" t="str">
        <f ca="1">IF(B2401="","",IF(ISERROR(MATCH($J2401,SorP!$B$1:$B$6261,0)),"",INDIRECT("'SorP'!$A$"&amp;MATCH($S2401&amp;$J2401,SorP!C:C,0))))</f>
        <v/>
      </c>
      <c r="U2401" s="233"/>
      <c r="V2401" s="234" t="e">
        <f ca="1">IF(C2401="",NA(),MATCH($B2401&amp;$C2401,'Smelter Look-up'!$J:$J,0))</f>
        <v>#N/A</v>
      </c>
      <c r="X2401" s="191">
        <f ca="1" t="shared" si="187"/>
        <v>0</v>
      </c>
      <c r="AB2401" s="235" t="str">
        <f ca="1" t="shared" si="189"/>
        <v/>
      </c>
      <c r="AC2401" s="191" t="str">
        <f ca="1" t="shared" si="190"/>
        <v/>
      </c>
      <c r="AD2401" s="191" t="str">
        <f ca="1" t="shared" si="191"/>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8"/>
        <v/>
      </c>
      <c r="T2402" s="232" t="str">
        <f ca="1">IF(B2402="","",IF(ISERROR(MATCH($J2402,SorP!$B$1:$B$6261,0)),"",INDIRECT("'SorP'!$A$"&amp;MATCH($S2402&amp;$J2402,SorP!C:C,0))))</f>
        <v/>
      </c>
      <c r="U2402" s="233"/>
      <c r="V2402" s="234" t="e">
        <f ca="1">IF(C2402="",NA(),MATCH($B2402&amp;$C2402,'Smelter Look-up'!$J:$J,0))</f>
        <v>#N/A</v>
      </c>
      <c r="X2402" s="191">
        <f ca="1" t="shared" si="187"/>
        <v>0</v>
      </c>
      <c r="AB2402" s="235" t="str">
        <f ca="1" t="shared" si="189"/>
        <v/>
      </c>
      <c r="AC2402" s="191" t="str">
        <f ca="1" t="shared" si="190"/>
        <v/>
      </c>
      <c r="AD2402" s="191" t="str">
        <f ca="1" t="shared" si="191"/>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8"/>
        <v/>
      </c>
      <c r="T2403" s="232" t="str">
        <f ca="1">IF(B2403="","",IF(ISERROR(MATCH($J2403,SorP!$B$1:$B$6261,0)),"",INDIRECT("'SorP'!$A$"&amp;MATCH($S2403&amp;$J2403,SorP!C:C,0))))</f>
        <v/>
      </c>
      <c r="U2403" s="233"/>
      <c r="V2403" s="234" t="e">
        <f ca="1">IF(C2403="",NA(),MATCH($B2403&amp;$C2403,'Smelter Look-up'!$J:$J,0))</f>
        <v>#N/A</v>
      </c>
      <c r="X2403" s="191">
        <f ca="1" t="shared" si="187"/>
        <v>0</v>
      </c>
      <c r="AB2403" s="235" t="str">
        <f ca="1" t="shared" si="189"/>
        <v/>
      </c>
      <c r="AC2403" s="191" t="str">
        <f ca="1" t="shared" si="190"/>
        <v/>
      </c>
      <c r="AD2403" s="191" t="str">
        <f ca="1" t="shared" si="191"/>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8"/>
        <v/>
      </c>
      <c r="T2404" s="232" t="str">
        <f ca="1">IF(B2404="","",IF(ISERROR(MATCH($J2404,SorP!$B$1:$B$6261,0)),"",INDIRECT("'SorP'!$A$"&amp;MATCH($S2404&amp;$J2404,SorP!C:C,0))))</f>
        <v/>
      </c>
      <c r="U2404" s="233"/>
      <c r="V2404" s="234" t="e">
        <f ca="1">IF(C2404="",NA(),MATCH($B2404&amp;$C2404,'Smelter Look-up'!$J:$J,0))</f>
        <v>#N/A</v>
      </c>
      <c r="X2404" s="191">
        <f ca="1" t="shared" si="187"/>
        <v>0</v>
      </c>
      <c r="AB2404" s="235" t="str">
        <f ca="1" t="shared" si="189"/>
        <v/>
      </c>
      <c r="AC2404" s="191" t="str">
        <f ca="1" t="shared" si="190"/>
        <v/>
      </c>
      <c r="AD2404" s="191" t="str">
        <f ca="1" t="shared" si="191"/>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8"/>
        <v/>
      </c>
      <c r="T2405" s="232" t="str">
        <f ca="1">IF(B2405="","",IF(ISERROR(MATCH($J2405,SorP!$B$1:$B$6261,0)),"",INDIRECT("'SorP'!$A$"&amp;MATCH($S2405&amp;$J2405,SorP!C:C,0))))</f>
        <v/>
      </c>
      <c r="U2405" s="233"/>
      <c r="V2405" s="234" t="e">
        <f ca="1">IF(C2405="",NA(),MATCH($B2405&amp;$C2405,'Smelter Look-up'!$J:$J,0))</f>
        <v>#N/A</v>
      </c>
      <c r="X2405" s="191">
        <f ca="1" t="shared" si="187"/>
        <v>0</v>
      </c>
      <c r="AB2405" s="235" t="str">
        <f ca="1" t="shared" si="189"/>
        <v/>
      </c>
      <c r="AC2405" s="191" t="str">
        <f ca="1" t="shared" si="190"/>
        <v/>
      </c>
      <c r="AD2405" s="191" t="str">
        <f ca="1" t="shared" si="191"/>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8"/>
        <v/>
      </c>
      <c r="T2406" s="232" t="str">
        <f ca="1">IF(B2406="","",IF(ISERROR(MATCH($J2406,SorP!$B$1:$B$6261,0)),"",INDIRECT("'SorP'!$A$"&amp;MATCH($S2406&amp;$J2406,SorP!C:C,0))))</f>
        <v/>
      </c>
      <c r="U2406" s="233"/>
      <c r="V2406" s="234" t="e">
        <f ca="1">IF(C2406="",NA(),MATCH($B2406&amp;$C2406,'Smelter Look-up'!$J:$J,0))</f>
        <v>#N/A</v>
      </c>
      <c r="X2406" s="191">
        <f ca="1" t="shared" si="187"/>
        <v>0</v>
      </c>
      <c r="AB2406" s="235" t="str">
        <f ca="1" t="shared" si="189"/>
        <v/>
      </c>
      <c r="AC2406" s="191" t="str">
        <f ca="1" t="shared" si="190"/>
        <v/>
      </c>
      <c r="AD2406" s="191" t="str">
        <f ca="1" t="shared" si="191"/>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8"/>
        <v/>
      </c>
      <c r="T2407" s="232" t="str">
        <f ca="1">IF(B2407="","",IF(ISERROR(MATCH($J2407,SorP!$B$1:$B$6261,0)),"",INDIRECT("'SorP'!$A$"&amp;MATCH($S2407&amp;$J2407,SorP!C:C,0))))</f>
        <v/>
      </c>
      <c r="U2407" s="233"/>
      <c r="V2407" s="234" t="e">
        <f ca="1">IF(C2407="",NA(),MATCH($B2407&amp;$C2407,'Smelter Look-up'!$J:$J,0))</f>
        <v>#N/A</v>
      </c>
      <c r="X2407" s="191">
        <f ca="1" t="shared" si="187"/>
        <v>0</v>
      </c>
      <c r="AB2407" s="235" t="str">
        <f ca="1" t="shared" si="189"/>
        <v/>
      </c>
      <c r="AC2407" s="191" t="str">
        <f ca="1" t="shared" si="190"/>
        <v/>
      </c>
      <c r="AD2407" s="191" t="str">
        <f ca="1" t="shared" si="191"/>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8"/>
        <v/>
      </c>
      <c r="T2408" s="232" t="str">
        <f ca="1">IF(B2408="","",IF(ISERROR(MATCH($J2408,SorP!$B$1:$B$6261,0)),"",INDIRECT("'SorP'!$A$"&amp;MATCH($S2408&amp;$J2408,SorP!C:C,0))))</f>
        <v/>
      </c>
      <c r="U2408" s="233"/>
      <c r="V2408" s="234" t="e">
        <f ca="1">IF(C2408="",NA(),MATCH($B2408&amp;$C2408,'Smelter Look-up'!$J:$J,0))</f>
        <v>#N/A</v>
      </c>
      <c r="X2408" s="191">
        <f ca="1" t="shared" si="187"/>
        <v>0</v>
      </c>
      <c r="AB2408" s="235" t="str">
        <f ca="1" t="shared" si="189"/>
        <v/>
      </c>
      <c r="AC2408" s="191" t="str">
        <f ca="1" t="shared" si="190"/>
        <v/>
      </c>
      <c r="AD2408" s="191" t="str">
        <f ca="1" t="shared" si="191"/>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8"/>
        <v/>
      </c>
      <c r="T2409" s="232" t="str">
        <f ca="1">IF(B2409="","",IF(ISERROR(MATCH($J2409,SorP!$B$1:$B$6261,0)),"",INDIRECT("'SorP'!$A$"&amp;MATCH($S2409&amp;$J2409,SorP!C:C,0))))</f>
        <v/>
      </c>
      <c r="U2409" s="233"/>
      <c r="V2409" s="234" t="e">
        <f ca="1">IF(C2409="",NA(),MATCH($B2409&amp;$C2409,'Smelter Look-up'!$J:$J,0))</f>
        <v>#N/A</v>
      </c>
      <c r="X2409" s="191">
        <f ca="1" t="shared" si="187"/>
        <v>0</v>
      </c>
      <c r="AB2409" s="235" t="str">
        <f ca="1" t="shared" si="189"/>
        <v/>
      </c>
      <c r="AC2409" s="191" t="str">
        <f ca="1" t="shared" si="190"/>
        <v/>
      </c>
      <c r="AD2409" s="191" t="str">
        <f ca="1" t="shared" si="191"/>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8"/>
        <v/>
      </c>
      <c r="T2410" s="232" t="str">
        <f ca="1">IF(B2410="","",IF(ISERROR(MATCH($J2410,SorP!$B$1:$B$6261,0)),"",INDIRECT("'SorP'!$A$"&amp;MATCH($S2410&amp;$J2410,SorP!C:C,0))))</f>
        <v/>
      </c>
      <c r="U2410" s="233"/>
      <c r="V2410" s="234" t="e">
        <f ca="1">IF(C2410="",NA(),MATCH($B2410&amp;$C2410,'Smelter Look-up'!$J:$J,0))</f>
        <v>#N/A</v>
      </c>
      <c r="X2410" s="191">
        <f ca="1" t="shared" si="187"/>
        <v>0</v>
      </c>
      <c r="AB2410" s="235" t="str">
        <f ca="1" t="shared" si="189"/>
        <v/>
      </c>
      <c r="AC2410" s="191" t="str">
        <f ca="1" t="shared" si="190"/>
        <v/>
      </c>
      <c r="AD2410" s="191" t="str">
        <f ca="1" t="shared" si="191"/>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8"/>
        <v/>
      </c>
      <c r="T2411" s="232" t="str">
        <f ca="1">IF(B2411="","",IF(ISERROR(MATCH($J2411,SorP!$B$1:$B$6261,0)),"",INDIRECT("'SorP'!$A$"&amp;MATCH($S2411&amp;$J2411,SorP!C:C,0))))</f>
        <v/>
      </c>
      <c r="U2411" s="233"/>
      <c r="V2411" s="234" t="e">
        <f ca="1">IF(C2411="",NA(),MATCH($B2411&amp;$C2411,'Smelter Look-up'!$J:$J,0))</f>
        <v>#N/A</v>
      </c>
      <c r="X2411" s="191">
        <f ca="1" t="shared" si="187"/>
        <v>0</v>
      </c>
      <c r="AB2411" s="235" t="str">
        <f ca="1" t="shared" si="189"/>
        <v/>
      </c>
      <c r="AC2411" s="191" t="str">
        <f ca="1" t="shared" si="190"/>
        <v/>
      </c>
      <c r="AD2411" s="191" t="str">
        <f ca="1" t="shared" si="191"/>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8"/>
        <v/>
      </c>
      <c r="T2412" s="232" t="str">
        <f ca="1">IF(B2412="","",IF(ISERROR(MATCH($J2412,SorP!$B$1:$B$6261,0)),"",INDIRECT("'SorP'!$A$"&amp;MATCH($S2412&amp;$J2412,SorP!C:C,0))))</f>
        <v/>
      </c>
      <c r="U2412" s="233"/>
      <c r="V2412" s="234" t="e">
        <f ca="1">IF(C2412="",NA(),MATCH($B2412&amp;$C2412,'Smelter Look-up'!$J:$J,0))</f>
        <v>#N/A</v>
      </c>
      <c r="X2412" s="191">
        <f ca="1" t="shared" si="187"/>
        <v>0</v>
      </c>
      <c r="AB2412" s="235" t="str">
        <f ca="1" t="shared" si="189"/>
        <v/>
      </c>
      <c r="AC2412" s="191" t="str">
        <f ca="1" t="shared" si="190"/>
        <v/>
      </c>
      <c r="AD2412" s="191" t="str">
        <f ca="1" t="shared" si="191"/>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8"/>
        <v/>
      </c>
      <c r="T2413" s="232" t="str">
        <f ca="1">IF(B2413="","",IF(ISERROR(MATCH($J2413,SorP!$B$1:$B$6261,0)),"",INDIRECT("'SorP'!$A$"&amp;MATCH($S2413&amp;$J2413,SorP!C:C,0))))</f>
        <v/>
      </c>
      <c r="U2413" s="233"/>
      <c r="V2413" s="234" t="e">
        <f ca="1">IF(C2413="",NA(),MATCH($B2413&amp;$C2413,'Smelter Look-up'!$J:$J,0))</f>
        <v>#N/A</v>
      </c>
      <c r="X2413" s="191">
        <f ca="1" t="shared" si="187"/>
        <v>0</v>
      </c>
      <c r="AB2413" s="235" t="str">
        <f ca="1" t="shared" si="189"/>
        <v/>
      </c>
      <c r="AC2413" s="191" t="str">
        <f ca="1" t="shared" si="190"/>
        <v/>
      </c>
      <c r="AD2413" s="191" t="str">
        <f ca="1" t="shared" si="191"/>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8"/>
        <v/>
      </c>
      <c r="T2414" s="232" t="str">
        <f ca="1">IF(B2414="","",IF(ISERROR(MATCH($J2414,SorP!$B$1:$B$6261,0)),"",INDIRECT("'SorP'!$A$"&amp;MATCH($S2414&amp;$J2414,SorP!C:C,0))))</f>
        <v/>
      </c>
      <c r="U2414" s="233"/>
      <c r="V2414" s="234" t="e">
        <f ca="1">IF(C2414="",NA(),MATCH($B2414&amp;$C2414,'Smelter Look-up'!$J:$J,0))</f>
        <v>#N/A</v>
      </c>
      <c r="X2414" s="191">
        <f ca="1" t="shared" si="187"/>
        <v>0</v>
      </c>
      <c r="AB2414" s="235" t="str">
        <f ca="1" t="shared" si="189"/>
        <v/>
      </c>
      <c r="AC2414" s="191" t="str">
        <f ca="1" t="shared" si="190"/>
        <v/>
      </c>
      <c r="AD2414" s="191" t="str">
        <f ca="1" t="shared" si="191"/>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8"/>
        <v/>
      </c>
      <c r="T2415" s="232" t="str">
        <f ca="1">IF(B2415="","",IF(ISERROR(MATCH($J2415,SorP!$B$1:$B$6261,0)),"",INDIRECT("'SorP'!$A$"&amp;MATCH($S2415&amp;$J2415,SorP!C:C,0))))</f>
        <v/>
      </c>
      <c r="U2415" s="233"/>
      <c r="V2415" s="234" t="e">
        <f ca="1">IF(C2415="",NA(),MATCH($B2415&amp;$C2415,'Smelter Look-up'!$J:$J,0))</f>
        <v>#N/A</v>
      </c>
      <c r="X2415" s="191">
        <f ca="1" t="shared" si="187"/>
        <v>0</v>
      </c>
      <c r="AB2415" s="235" t="str">
        <f ca="1" t="shared" si="189"/>
        <v/>
      </c>
      <c r="AC2415" s="191" t="str">
        <f ca="1" t="shared" si="190"/>
        <v/>
      </c>
      <c r="AD2415" s="191" t="str">
        <f ca="1" t="shared" si="191"/>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8"/>
        <v/>
      </c>
      <c r="T2416" s="232" t="str">
        <f ca="1">IF(B2416="","",IF(ISERROR(MATCH($J2416,SorP!$B$1:$B$6261,0)),"",INDIRECT("'SorP'!$A$"&amp;MATCH($S2416&amp;$J2416,SorP!C:C,0))))</f>
        <v/>
      </c>
      <c r="U2416" s="233"/>
      <c r="V2416" s="234" t="e">
        <f ca="1">IF(C2416="",NA(),MATCH($B2416&amp;$C2416,'Smelter Look-up'!$J:$J,0))</f>
        <v>#N/A</v>
      </c>
      <c r="X2416" s="191">
        <f ca="1" t="shared" si="187"/>
        <v>0</v>
      </c>
      <c r="AB2416" s="235" t="str">
        <f ca="1" t="shared" si="189"/>
        <v/>
      </c>
      <c r="AC2416" s="191" t="str">
        <f ca="1" t="shared" si="190"/>
        <v/>
      </c>
      <c r="AD2416" s="191" t="str">
        <f ca="1" t="shared" si="191"/>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8"/>
        <v/>
      </c>
      <c r="T2417" s="232" t="str">
        <f ca="1">IF(B2417="","",IF(ISERROR(MATCH($J2417,SorP!$B$1:$B$6261,0)),"",INDIRECT("'SorP'!$A$"&amp;MATCH($S2417&amp;$J2417,SorP!C:C,0))))</f>
        <v/>
      </c>
      <c r="U2417" s="233"/>
      <c r="V2417" s="234" t="e">
        <f ca="1">IF(C2417="",NA(),MATCH($B2417&amp;$C2417,'Smelter Look-up'!$J:$J,0))</f>
        <v>#N/A</v>
      </c>
      <c r="X2417" s="191">
        <f ca="1" t="shared" si="187"/>
        <v>0</v>
      </c>
      <c r="AB2417" s="235" t="str">
        <f ca="1" t="shared" si="189"/>
        <v/>
      </c>
      <c r="AC2417" s="191" t="str">
        <f ca="1" t="shared" si="190"/>
        <v/>
      </c>
      <c r="AD2417" s="191" t="str">
        <f ca="1" t="shared" si="191"/>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8"/>
        <v/>
      </c>
      <c r="T2418" s="232" t="str">
        <f ca="1">IF(B2418="","",IF(ISERROR(MATCH($J2418,SorP!$B$1:$B$6261,0)),"",INDIRECT("'SorP'!$A$"&amp;MATCH($S2418&amp;$J2418,SorP!C:C,0))))</f>
        <v/>
      </c>
      <c r="U2418" s="233"/>
      <c r="V2418" s="234" t="e">
        <f ca="1">IF(C2418="",NA(),MATCH($B2418&amp;$C2418,'Smelter Look-up'!$J:$J,0))</f>
        <v>#N/A</v>
      </c>
      <c r="X2418" s="191">
        <f ca="1" t="shared" si="187"/>
        <v>0</v>
      </c>
      <c r="AB2418" s="235" t="str">
        <f ca="1" t="shared" si="189"/>
        <v/>
      </c>
      <c r="AC2418" s="191" t="str">
        <f ca="1" t="shared" si="190"/>
        <v/>
      </c>
      <c r="AD2418" s="191" t="str">
        <f ca="1" t="shared" si="191"/>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8"/>
        <v/>
      </c>
      <c r="T2419" s="232" t="str">
        <f ca="1">IF(B2419="","",IF(ISERROR(MATCH($J2419,SorP!$B$1:$B$6261,0)),"",INDIRECT("'SorP'!$A$"&amp;MATCH($S2419&amp;$J2419,SorP!C:C,0))))</f>
        <v/>
      </c>
      <c r="U2419" s="233"/>
      <c r="V2419" s="234" t="e">
        <f ca="1">IF(C2419="",NA(),MATCH($B2419&amp;$C2419,'Smelter Look-up'!$J:$J,0))</f>
        <v>#N/A</v>
      </c>
      <c r="X2419" s="191">
        <f ca="1" t="shared" si="187"/>
        <v>0</v>
      </c>
      <c r="AB2419" s="235" t="str">
        <f ca="1" t="shared" si="189"/>
        <v/>
      </c>
      <c r="AC2419" s="191" t="str">
        <f ca="1" t="shared" si="190"/>
        <v/>
      </c>
      <c r="AD2419" s="191" t="str">
        <f ca="1" t="shared" si="191"/>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8"/>
        <v/>
      </c>
      <c r="T2420" s="232" t="str">
        <f ca="1">IF(B2420="","",IF(ISERROR(MATCH($J2420,SorP!$B$1:$B$6261,0)),"",INDIRECT("'SorP'!$A$"&amp;MATCH($S2420&amp;$J2420,SorP!C:C,0))))</f>
        <v/>
      </c>
      <c r="U2420" s="233"/>
      <c r="V2420" s="234" t="e">
        <f ca="1">IF(C2420="",NA(),MATCH($B2420&amp;$C2420,'Smelter Look-up'!$J:$J,0))</f>
        <v>#N/A</v>
      </c>
      <c r="X2420" s="191">
        <f ca="1" t="shared" si="187"/>
        <v>0</v>
      </c>
      <c r="AB2420" s="235" t="str">
        <f ca="1" t="shared" si="189"/>
        <v/>
      </c>
      <c r="AC2420" s="191" t="str">
        <f ca="1" t="shared" si="190"/>
        <v/>
      </c>
      <c r="AD2420" s="191" t="str">
        <f ca="1" t="shared" si="191"/>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8"/>
        <v/>
      </c>
      <c r="T2421" s="232" t="str">
        <f ca="1">IF(B2421="","",IF(ISERROR(MATCH($J2421,SorP!$B$1:$B$6261,0)),"",INDIRECT("'SorP'!$A$"&amp;MATCH($S2421&amp;$J2421,SorP!C:C,0))))</f>
        <v/>
      </c>
      <c r="U2421" s="233"/>
      <c r="V2421" s="234" t="e">
        <f ca="1">IF(C2421="",NA(),MATCH($B2421&amp;$C2421,'Smelter Look-up'!$J:$J,0))</f>
        <v>#N/A</v>
      </c>
      <c r="X2421" s="191">
        <f ca="1" t="shared" si="187"/>
        <v>0</v>
      </c>
      <c r="AB2421" s="235" t="str">
        <f ca="1" t="shared" si="189"/>
        <v/>
      </c>
      <c r="AC2421" s="191" t="str">
        <f ca="1" t="shared" si="190"/>
        <v/>
      </c>
      <c r="AD2421" s="191" t="str">
        <f ca="1" t="shared" si="191"/>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8"/>
        <v/>
      </c>
      <c r="T2422" s="232" t="str">
        <f ca="1">IF(B2422="","",IF(ISERROR(MATCH($J2422,SorP!$B$1:$B$6261,0)),"",INDIRECT("'SorP'!$A$"&amp;MATCH($S2422&amp;$J2422,SorP!C:C,0))))</f>
        <v/>
      </c>
      <c r="U2422" s="233"/>
      <c r="V2422" s="234" t="e">
        <f ca="1">IF(C2422="",NA(),MATCH($B2422&amp;$C2422,'Smelter Look-up'!$J:$J,0))</f>
        <v>#N/A</v>
      </c>
      <c r="X2422" s="191">
        <f ca="1" t="shared" si="187"/>
        <v>0</v>
      </c>
      <c r="AB2422" s="235" t="str">
        <f ca="1" t="shared" si="189"/>
        <v/>
      </c>
      <c r="AC2422" s="191" t="str">
        <f ca="1" t="shared" si="190"/>
        <v/>
      </c>
      <c r="AD2422" s="191" t="str">
        <f ca="1" t="shared" si="191"/>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8"/>
        <v/>
      </c>
      <c r="T2423" s="232" t="str">
        <f ca="1">IF(B2423="","",IF(ISERROR(MATCH($J2423,SorP!$B$1:$B$6261,0)),"",INDIRECT("'SorP'!$A$"&amp;MATCH($S2423&amp;$J2423,SorP!C:C,0))))</f>
        <v/>
      </c>
      <c r="U2423" s="233"/>
      <c r="V2423" s="234" t="e">
        <f ca="1">IF(C2423="",NA(),MATCH($B2423&amp;$C2423,'Smelter Look-up'!$J:$J,0))</f>
        <v>#N/A</v>
      </c>
      <c r="X2423" s="191">
        <f ca="1" t="shared" si="187"/>
        <v>0</v>
      </c>
      <c r="AB2423" s="235" t="str">
        <f ca="1" t="shared" si="189"/>
        <v/>
      </c>
      <c r="AC2423" s="191" t="str">
        <f ca="1" t="shared" si="190"/>
        <v/>
      </c>
      <c r="AD2423" s="191" t="str">
        <f ca="1" t="shared" si="191"/>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8"/>
        <v/>
      </c>
      <c r="T2424" s="232" t="str">
        <f ca="1">IF(B2424="","",IF(ISERROR(MATCH($J2424,SorP!$B$1:$B$6261,0)),"",INDIRECT("'SorP'!$A$"&amp;MATCH($S2424&amp;$J2424,SorP!C:C,0))))</f>
        <v/>
      </c>
      <c r="U2424" s="233"/>
      <c r="V2424" s="234" t="e">
        <f ca="1">IF(C2424="",NA(),MATCH($B2424&amp;$C2424,'Smelter Look-up'!$J:$J,0))</f>
        <v>#N/A</v>
      </c>
      <c r="X2424" s="191">
        <f ca="1" t="shared" si="187"/>
        <v>0</v>
      </c>
      <c r="AB2424" s="235" t="str">
        <f ca="1" t="shared" si="189"/>
        <v/>
      </c>
      <c r="AC2424" s="191" t="str">
        <f ca="1" t="shared" si="190"/>
        <v/>
      </c>
      <c r="AD2424" s="191" t="str">
        <f ca="1" t="shared" si="191"/>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8"/>
        <v/>
      </c>
      <c r="T2425" s="232" t="str">
        <f ca="1">IF(B2425="","",IF(ISERROR(MATCH($J2425,SorP!$B$1:$B$6261,0)),"",INDIRECT("'SorP'!$A$"&amp;MATCH($S2425&amp;$J2425,SorP!C:C,0))))</f>
        <v/>
      </c>
      <c r="U2425" s="233"/>
      <c r="V2425" s="234" t="e">
        <f ca="1">IF(C2425="",NA(),MATCH($B2425&amp;$C2425,'Smelter Look-up'!$J:$J,0))</f>
        <v>#N/A</v>
      </c>
      <c r="X2425" s="191">
        <f ca="1" t="shared" si="187"/>
        <v>0</v>
      </c>
      <c r="AB2425" s="235" t="str">
        <f ca="1" t="shared" si="189"/>
        <v/>
      </c>
      <c r="AC2425" s="191" t="str">
        <f ca="1" t="shared" si="190"/>
        <v/>
      </c>
      <c r="AD2425" s="191" t="str">
        <f ca="1" t="shared" si="191"/>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8"/>
        <v/>
      </c>
      <c r="T2426" s="232" t="str">
        <f ca="1">IF(B2426="","",IF(ISERROR(MATCH($J2426,SorP!$B$1:$B$6261,0)),"",INDIRECT("'SorP'!$A$"&amp;MATCH($S2426&amp;$J2426,SorP!C:C,0))))</f>
        <v/>
      </c>
      <c r="U2426" s="233"/>
      <c r="V2426" s="234" t="e">
        <f ca="1">IF(C2426="",NA(),MATCH($B2426&amp;$C2426,'Smelter Look-up'!$J:$J,0))</f>
        <v>#N/A</v>
      </c>
      <c r="X2426" s="191">
        <f ca="1" t="shared" si="187"/>
        <v>0</v>
      </c>
      <c r="AB2426" s="235" t="str">
        <f ca="1" t="shared" si="189"/>
        <v/>
      </c>
      <c r="AC2426" s="191" t="str">
        <f ca="1" t="shared" si="190"/>
        <v/>
      </c>
      <c r="AD2426" s="191" t="str">
        <f ca="1" t="shared" si="191"/>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8"/>
        <v/>
      </c>
      <c r="T2427" s="232" t="str">
        <f ca="1">IF(B2427="","",IF(ISERROR(MATCH($J2427,SorP!$B$1:$B$6261,0)),"",INDIRECT("'SorP'!$A$"&amp;MATCH($S2427&amp;$J2427,SorP!C:C,0))))</f>
        <v/>
      </c>
      <c r="U2427" s="233"/>
      <c r="V2427" s="234" t="e">
        <f ca="1">IF(C2427="",NA(),MATCH($B2427&amp;$C2427,'Smelter Look-up'!$J:$J,0))</f>
        <v>#N/A</v>
      </c>
      <c r="X2427" s="191">
        <f ca="1" t="shared" si="187"/>
        <v>0</v>
      </c>
      <c r="AB2427" s="235" t="str">
        <f ca="1" t="shared" si="189"/>
        <v/>
      </c>
      <c r="AC2427" s="191" t="str">
        <f ca="1" t="shared" si="190"/>
        <v/>
      </c>
      <c r="AD2427" s="191" t="str">
        <f ca="1" t="shared" si="191"/>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si="188"/>
        <v/>
      </c>
      <c r="T2428" s="232" t="str">
        <f ca="1">IF(B2428="","",IF(ISERROR(MATCH($J2428,SorP!$B$1:$B$6261,0)),"",INDIRECT("'SorP'!$A$"&amp;MATCH($S2428&amp;$J2428,SorP!C:C,0))))</f>
        <v/>
      </c>
      <c r="U2428" s="233"/>
      <c r="V2428" s="234" t="e">
        <f ca="1">IF(C2428="",NA(),MATCH($B2428&amp;$C2428,'Smelter Look-up'!$J:$J,0))</f>
        <v>#N/A</v>
      </c>
      <c r="X2428" s="191">
        <f ca="1" t="shared" si="187"/>
        <v>0</v>
      </c>
      <c r="AB2428" s="235" t="str">
        <f ca="1" t="shared" si="189"/>
        <v/>
      </c>
      <c r="AC2428" s="191" t="str">
        <f ca="1" t="shared" si="190"/>
        <v/>
      </c>
      <c r="AD2428" s="191" t="str">
        <f ca="1" t="shared" si="191"/>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88"/>
        <v/>
      </c>
      <c r="T2429" s="232" t="str">
        <f ca="1">IF(B2429="","",IF(ISERROR(MATCH($J2429,SorP!$B$1:$B$6261,0)),"",INDIRECT("'SorP'!$A$"&amp;MATCH($S2429&amp;$J2429,SorP!C:C,0))))</f>
        <v/>
      </c>
      <c r="U2429" s="233"/>
      <c r="V2429" s="234" t="e">
        <f ca="1">IF(C2429="",NA(),MATCH($B2429&amp;$C2429,'Smelter Look-up'!$J:$J,0))</f>
        <v>#N/A</v>
      </c>
      <c r="X2429" s="191">
        <f ca="1" t="shared" ref="X2429:X2492" si="192">IF(AND(C2429="Smelter not listed",OR(LEN(D2429)=0,LEN(E2429)=0)),1,0)</f>
        <v>0</v>
      </c>
      <c r="AB2429" s="235" t="str">
        <f ca="1" t="shared" si="189"/>
        <v/>
      </c>
      <c r="AC2429" s="191" t="str">
        <f ca="1" t="shared" si="190"/>
        <v/>
      </c>
      <c r="AD2429" s="191" t="str">
        <f ca="1" t="shared" si="191"/>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ref="S2430:S2495" si="193">IF(B2430="","",IF(ISERROR(MATCH($E2430,CL,0)),"Unknown",INDIRECT("'C'!$A$"&amp;MATCH($E2430,CL,0)+1)))</f>
        <v/>
      </c>
      <c r="T2430" s="232" t="str">
        <f ca="1">IF(B2430="","",IF(ISERROR(MATCH($J2430,SorP!$B$1:$B$6261,0)),"",INDIRECT("'SorP'!$A$"&amp;MATCH($S2430&amp;$J2430,SorP!C:C,0))))</f>
        <v/>
      </c>
      <c r="U2430" s="233"/>
      <c r="V2430" s="234" t="e">
        <f ca="1">IF(C2430="",NA(),MATCH($B2430&amp;$C2430,'Smelter Look-up'!$J:$J,0))</f>
        <v>#N/A</v>
      </c>
      <c r="X2430" s="191">
        <f ca="1" t="shared" si="192"/>
        <v>0</v>
      </c>
      <c r="AB2430" s="235" t="str">
        <f ca="1" t="shared" si="189"/>
        <v/>
      </c>
      <c r="AC2430" s="191" t="str">
        <f ca="1" t="shared" si="190"/>
        <v/>
      </c>
      <c r="AD2430" s="191" t="str">
        <f ca="1" t="shared" si="191"/>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3"/>
        <v/>
      </c>
      <c r="T2431" s="232" t="str">
        <f ca="1">IF(B2431="","",IF(ISERROR(MATCH($J2431,SorP!$B$1:$B$6261,0)),"",INDIRECT("'SorP'!$A$"&amp;MATCH($S2431&amp;$J2431,SorP!C:C,0))))</f>
        <v/>
      </c>
      <c r="U2431" s="233"/>
      <c r="V2431" s="234" t="e">
        <f ca="1">IF(C2431="",NA(),MATCH($B2431&amp;$C2431,'Smelter Look-up'!$J:$J,0))</f>
        <v>#N/A</v>
      </c>
      <c r="X2431" s="191">
        <f ca="1" t="shared" si="192"/>
        <v>0</v>
      </c>
      <c r="AB2431" s="235" t="str">
        <f ca="1" t="shared" si="189"/>
        <v/>
      </c>
      <c r="AC2431" s="191" t="str">
        <f ca="1" t="shared" si="190"/>
        <v/>
      </c>
      <c r="AD2431" s="191" t="str">
        <f ca="1" t="shared" si="191"/>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3"/>
        <v/>
      </c>
      <c r="T2432" s="232" t="str">
        <f ca="1">IF(B2432="","",IF(ISERROR(MATCH($J2432,SorP!$B$1:$B$6261,0)),"",INDIRECT("'SorP'!$A$"&amp;MATCH($S2432&amp;$J2432,SorP!C:C,0))))</f>
        <v/>
      </c>
      <c r="U2432" s="233"/>
      <c r="V2432" s="234" t="e">
        <f ca="1">IF(C2432="",NA(),MATCH($B2432&amp;$C2432,'Smelter Look-up'!$J:$J,0))</f>
        <v>#N/A</v>
      </c>
      <c r="X2432" s="191">
        <f ca="1" t="shared" si="192"/>
        <v>0</v>
      </c>
      <c r="AB2432" s="235" t="str">
        <f ca="1" t="shared" si="189"/>
        <v/>
      </c>
      <c r="AC2432" s="191" t="str">
        <f ca="1" t="shared" si="190"/>
        <v/>
      </c>
      <c r="AD2432" s="191" t="str">
        <f ca="1" t="shared" si="191"/>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3"/>
        <v/>
      </c>
      <c r="T2433" s="232" t="str">
        <f ca="1">IF(B2433="","",IF(ISERROR(MATCH($J2433,SorP!$B$1:$B$6261,0)),"",INDIRECT("'SorP'!$A$"&amp;MATCH($S2433&amp;$J2433,SorP!C:C,0))))</f>
        <v/>
      </c>
      <c r="U2433" s="233"/>
      <c r="V2433" s="234" t="e">
        <f ca="1">IF(C2433="",NA(),MATCH($B2433&amp;$C2433,'Smelter Look-up'!$J:$J,0))</f>
        <v>#N/A</v>
      </c>
      <c r="X2433" s="191">
        <f ca="1" t="shared" si="192"/>
        <v>0</v>
      </c>
      <c r="AB2433" s="235" t="str">
        <f ca="1" t="shared" si="189"/>
        <v/>
      </c>
      <c r="AC2433" s="191" t="str">
        <f ca="1" t="shared" si="190"/>
        <v/>
      </c>
      <c r="AD2433" s="191" t="str">
        <f ca="1" t="shared" si="191"/>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3"/>
        <v/>
      </c>
      <c r="T2434" s="232" t="str">
        <f ca="1">IF(B2434="","",IF(ISERROR(MATCH($J2434,SorP!$B$1:$B$6261,0)),"",INDIRECT("'SorP'!$A$"&amp;MATCH($S2434&amp;$J2434,SorP!C:C,0))))</f>
        <v/>
      </c>
      <c r="U2434" s="233"/>
      <c r="V2434" s="234" t="e">
        <f ca="1">IF(C2434="",NA(),MATCH($B2434&amp;$C2434,'Smelter Look-up'!$J:$J,0))</f>
        <v>#N/A</v>
      </c>
      <c r="X2434" s="191">
        <f ca="1" t="shared" si="192"/>
        <v>0</v>
      </c>
      <c r="AB2434" s="235" t="str">
        <f ca="1" t="shared" si="189"/>
        <v/>
      </c>
      <c r="AC2434" s="191" t="str">
        <f ca="1" t="shared" si="190"/>
        <v/>
      </c>
      <c r="AD2434" s="191" t="str">
        <f ca="1" t="shared" si="191"/>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3"/>
        <v/>
      </c>
      <c r="T2435" s="232" t="str">
        <f ca="1">IF(B2435="","",IF(ISERROR(MATCH($J2435,SorP!$B$1:$B$6261,0)),"",INDIRECT("'SorP'!$A$"&amp;MATCH($S2435&amp;$J2435,SorP!C:C,0))))</f>
        <v/>
      </c>
      <c r="U2435" s="233"/>
      <c r="V2435" s="234" t="e">
        <f ca="1">IF(C2435="",NA(),MATCH($B2435&amp;$C2435,'Smelter Look-up'!$J:$J,0))</f>
        <v>#N/A</v>
      </c>
      <c r="X2435" s="191">
        <f ca="1" t="shared" si="192"/>
        <v>0</v>
      </c>
      <c r="AB2435" s="235" t="str">
        <f ca="1" t="shared" si="189"/>
        <v/>
      </c>
      <c r="AC2435" s="191" t="str">
        <f ca="1" t="shared" si="190"/>
        <v/>
      </c>
      <c r="AD2435" s="191" t="str">
        <f ca="1" t="shared" si="191"/>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3"/>
        <v/>
      </c>
      <c r="T2436" s="232" t="str">
        <f ca="1">IF(B2436="","",IF(ISERROR(MATCH($J2436,SorP!$B$1:$B$6261,0)),"",INDIRECT("'SorP'!$A$"&amp;MATCH($S2436&amp;$J2436,SorP!C:C,0))))</f>
        <v/>
      </c>
      <c r="U2436" s="233"/>
      <c r="V2436" s="234" t="e">
        <f ca="1">IF(C2436="",NA(),MATCH($B2436&amp;$C2436,'Smelter Look-up'!$J:$J,0))</f>
        <v>#N/A</v>
      </c>
      <c r="X2436" s="191">
        <f ca="1" t="shared" si="192"/>
        <v>0</v>
      </c>
      <c r="AB2436" s="235" t="str">
        <f ca="1" t="shared" ref="AB2436:AB2502" si="194">IF(C2436="","",B2436)</f>
        <v/>
      </c>
      <c r="AC2436" s="191" t="str">
        <f ca="1" t="shared" ref="AC2436:AC2499" si="195">B2436</f>
        <v/>
      </c>
      <c r="AD2436" s="191" t="str">
        <f ca="1" t="shared" ref="AD2436:AD2499" si="196">IF(C2436="Smelter not listed",D2436,C2436)</f>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3"/>
        <v/>
      </c>
      <c r="T2437" s="232" t="str">
        <f ca="1">IF(B2437="","",IF(ISERROR(MATCH($J2437,SorP!$B$1:$B$6261,0)),"",INDIRECT("'SorP'!$A$"&amp;MATCH($S2437&amp;$J2437,SorP!C:C,0))))</f>
        <v/>
      </c>
      <c r="U2437" s="233"/>
      <c r="V2437" s="234" t="e">
        <f ca="1">IF(C2437="",NA(),MATCH($B2437&amp;$C2437,'Smelter Look-up'!$J:$J,0))</f>
        <v>#N/A</v>
      </c>
      <c r="X2437" s="191">
        <f ca="1" t="shared" si="192"/>
        <v>0</v>
      </c>
      <c r="AB2437" s="235" t="str">
        <f ca="1" t="shared" si="194"/>
        <v/>
      </c>
      <c r="AC2437" s="191" t="str">
        <f ca="1" t="shared" si="195"/>
        <v/>
      </c>
      <c r="AD2437" s="191" t="str">
        <f ca="1" t="shared" si="196"/>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3"/>
        <v/>
      </c>
      <c r="T2438" s="232" t="str">
        <f ca="1">IF(B2438="","",IF(ISERROR(MATCH($J2438,SorP!$B$1:$B$6261,0)),"",INDIRECT("'SorP'!$A$"&amp;MATCH($S2438&amp;$J2438,SorP!C:C,0))))</f>
        <v/>
      </c>
      <c r="U2438" s="233"/>
      <c r="V2438" s="234" t="e">
        <f ca="1">IF(C2438="",NA(),MATCH($B2438&amp;$C2438,'Smelter Look-up'!$J:$J,0))</f>
        <v>#N/A</v>
      </c>
      <c r="X2438" s="191">
        <f ca="1" t="shared" si="192"/>
        <v>0</v>
      </c>
      <c r="AB2438" s="235" t="str">
        <f ca="1" t="shared" si="194"/>
        <v/>
      </c>
      <c r="AC2438" s="191" t="str">
        <f ca="1" t="shared" si="195"/>
        <v/>
      </c>
      <c r="AD2438" s="191" t="str">
        <f ca="1" t="shared" si="196"/>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3"/>
        <v/>
      </c>
      <c r="T2439" s="232" t="str">
        <f ca="1">IF(B2439="","",IF(ISERROR(MATCH($J2439,SorP!$B$1:$B$6261,0)),"",INDIRECT("'SorP'!$A$"&amp;MATCH($S2439&amp;$J2439,SorP!C:C,0))))</f>
        <v/>
      </c>
      <c r="U2439" s="233"/>
      <c r="V2439" s="234" t="e">
        <f ca="1">IF(C2439="",NA(),MATCH($B2439&amp;$C2439,'Smelter Look-up'!$J:$J,0))</f>
        <v>#N/A</v>
      </c>
      <c r="X2439" s="191">
        <f ca="1" t="shared" si="192"/>
        <v>0</v>
      </c>
      <c r="AB2439" s="235" t="str">
        <f ca="1" t="shared" si="194"/>
        <v/>
      </c>
      <c r="AC2439" s="191" t="str">
        <f ca="1" t="shared" si="195"/>
        <v/>
      </c>
      <c r="AD2439" s="191" t="str">
        <f ca="1" t="shared" si="196"/>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3"/>
        <v/>
      </c>
      <c r="T2440" s="232" t="str">
        <f ca="1">IF(B2440="","",IF(ISERROR(MATCH($J2440,SorP!$B$1:$B$6261,0)),"",INDIRECT("'SorP'!$A$"&amp;MATCH($S2440&amp;$J2440,SorP!C:C,0))))</f>
        <v/>
      </c>
      <c r="U2440" s="233"/>
      <c r="V2440" s="234" t="e">
        <f ca="1">IF(C2440="",NA(),MATCH($B2440&amp;$C2440,'Smelter Look-up'!$J:$J,0))</f>
        <v>#N/A</v>
      </c>
      <c r="X2440" s="191">
        <f ca="1" t="shared" si="192"/>
        <v>0</v>
      </c>
      <c r="AB2440" s="235" t="str">
        <f ca="1" t="shared" si="194"/>
        <v/>
      </c>
      <c r="AC2440" s="191" t="str">
        <f ca="1" t="shared" si="195"/>
        <v/>
      </c>
      <c r="AD2440" s="191" t="str">
        <f ca="1" t="shared" si="196"/>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3"/>
        <v/>
      </c>
      <c r="T2441" s="232" t="str">
        <f ca="1">IF(B2441="","",IF(ISERROR(MATCH($J2441,SorP!$B$1:$B$6261,0)),"",INDIRECT("'SorP'!$A$"&amp;MATCH($S2441&amp;$J2441,SorP!C:C,0))))</f>
        <v/>
      </c>
      <c r="U2441" s="233"/>
      <c r="V2441" s="234" t="e">
        <f ca="1">IF(C2441="",NA(),MATCH($B2441&amp;$C2441,'Smelter Look-up'!$J:$J,0))</f>
        <v>#N/A</v>
      </c>
      <c r="X2441" s="191">
        <f ca="1" t="shared" si="192"/>
        <v>0</v>
      </c>
      <c r="AB2441" s="235" t="str">
        <f ca="1" t="shared" si="194"/>
        <v/>
      </c>
      <c r="AC2441" s="191" t="str">
        <f ca="1" t="shared" si="195"/>
        <v/>
      </c>
      <c r="AD2441" s="191" t="str">
        <f ca="1" t="shared" si="196"/>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3"/>
        <v/>
      </c>
      <c r="T2442" s="232" t="str">
        <f ca="1">IF(B2442="","",IF(ISERROR(MATCH($J2442,SorP!$B$1:$B$6261,0)),"",INDIRECT("'SorP'!$A$"&amp;MATCH($S2442&amp;$J2442,SorP!C:C,0))))</f>
        <v/>
      </c>
      <c r="U2442" s="233"/>
      <c r="V2442" s="234" t="e">
        <f ca="1">IF(C2442="",NA(),MATCH($B2442&amp;$C2442,'Smelter Look-up'!$J:$J,0))</f>
        <v>#N/A</v>
      </c>
      <c r="X2442" s="191">
        <f ca="1" t="shared" si="192"/>
        <v>0</v>
      </c>
      <c r="AB2442" s="235" t="str">
        <f ca="1" t="shared" si="194"/>
        <v/>
      </c>
      <c r="AC2442" s="191" t="str">
        <f ca="1" t="shared" si="195"/>
        <v/>
      </c>
      <c r="AD2442" s="191" t="str">
        <f ca="1" t="shared" si="196"/>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3"/>
        <v/>
      </c>
      <c r="T2443" s="232" t="str">
        <f ca="1">IF(B2443="","",IF(ISERROR(MATCH($J2443,SorP!$B$1:$B$6261,0)),"",INDIRECT("'SorP'!$A$"&amp;MATCH($S2443&amp;$J2443,SorP!C:C,0))))</f>
        <v/>
      </c>
      <c r="U2443" s="233"/>
      <c r="V2443" s="234" t="e">
        <f ca="1">IF(C2443="",NA(),MATCH($B2443&amp;$C2443,'Smelter Look-up'!$J:$J,0))</f>
        <v>#N/A</v>
      </c>
      <c r="X2443" s="191">
        <f ca="1" t="shared" si="192"/>
        <v>0</v>
      </c>
      <c r="AB2443" s="235" t="str">
        <f ca="1" t="shared" si="194"/>
        <v/>
      </c>
      <c r="AC2443" s="191" t="str">
        <f ca="1" t="shared" si="195"/>
        <v/>
      </c>
      <c r="AD2443" s="191" t="str">
        <f ca="1" t="shared" si="196"/>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3"/>
        <v/>
      </c>
      <c r="T2444" s="232" t="str">
        <f ca="1">IF(B2444="","",IF(ISERROR(MATCH($J2444,SorP!$B$1:$B$6261,0)),"",INDIRECT("'SorP'!$A$"&amp;MATCH($S2444&amp;$J2444,SorP!C:C,0))))</f>
        <v/>
      </c>
      <c r="U2444" s="233"/>
      <c r="V2444" s="234" t="e">
        <f ca="1">IF(C2444="",NA(),MATCH($B2444&amp;$C2444,'Smelter Look-up'!$J:$J,0))</f>
        <v>#N/A</v>
      </c>
      <c r="X2444" s="191">
        <f ca="1" t="shared" si="192"/>
        <v>0</v>
      </c>
      <c r="AB2444" s="235" t="str">
        <f ca="1" t="shared" si="194"/>
        <v/>
      </c>
      <c r="AC2444" s="191" t="str">
        <f ca="1" t="shared" si="195"/>
        <v/>
      </c>
      <c r="AD2444" s="191" t="str">
        <f ca="1" t="shared" si="196"/>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3"/>
        <v/>
      </c>
      <c r="T2445" s="232" t="str">
        <f ca="1">IF(B2445="","",IF(ISERROR(MATCH($J2445,SorP!$B$1:$B$6261,0)),"",INDIRECT("'SorP'!$A$"&amp;MATCH($S2445&amp;$J2445,SorP!C:C,0))))</f>
        <v/>
      </c>
      <c r="U2445" s="233"/>
      <c r="V2445" s="234" t="e">
        <f ca="1">IF(C2445="",NA(),MATCH($B2445&amp;$C2445,'Smelter Look-up'!$J:$J,0))</f>
        <v>#N/A</v>
      </c>
      <c r="X2445" s="191">
        <f ca="1" t="shared" si="192"/>
        <v>0</v>
      </c>
      <c r="AB2445" s="235" t="str">
        <f ca="1" t="shared" si="194"/>
        <v/>
      </c>
      <c r="AC2445" s="191" t="str">
        <f ca="1" t="shared" si="195"/>
        <v/>
      </c>
      <c r="AD2445" s="191" t="str">
        <f ca="1" t="shared" si="196"/>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3"/>
        <v/>
      </c>
      <c r="T2446" s="232" t="str">
        <f ca="1">IF(B2446="","",IF(ISERROR(MATCH($J2446,SorP!$B$1:$B$6261,0)),"",INDIRECT("'SorP'!$A$"&amp;MATCH($S2446&amp;$J2446,SorP!C:C,0))))</f>
        <v/>
      </c>
      <c r="U2446" s="233"/>
      <c r="V2446" s="234" t="e">
        <f ca="1">IF(C2446="",NA(),MATCH($B2446&amp;$C2446,'Smelter Look-up'!$J:$J,0))</f>
        <v>#N/A</v>
      </c>
      <c r="X2446" s="191">
        <f ca="1" t="shared" si="192"/>
        <v>0</v>
      </c>
      <c r="AB2446" s="235" t="str">
        <f ca="1" t="shared" si="194"/>
        <v/>
      </c>
      <c r="AC2446" s="191" t="str">
        <f ca="1" t="shared" si="195"/>
        <v/>
      </c>
      <c r="AD2446" s="191" t="str">
        <f ca="1" t="shared" si="196"/>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3"/>
        <v/>
      </c>
      <c r="T2447" s="232" t="str">
        <f ca="1">IF(B2447="","",IF(ISERROR(MATCH($J2447,SorP!$B$1:$B$6261,0)),"",INDIRECT("'SorP'!$A$"&amp;MATCH($S2447&amp;$J2447,SorP!C:C,0))))</f>
        <v/>
      </c>
      <c r="U2447" s="233"/>
      <c r="V2447" s="234" t="e">
        <f ca="1">IF(C2447="",NA(),MATCH($B2447&amp;$C2447,'Smelter Look-up'!$J:$J,0))</f>
        <v>#N/A</v>
      </c>
      <c r="X2447" s="191">
        <f ca="1" t="shared" si="192"/>
        <v>0</v>
      </c>
      <c r="AB2447" s="235" t="str">
        <f ca="1" t="shared" si="194"/>
        <v/>
      </c>
      <c r="AC2447" s="191" t="str">
        <f ca="1" t="shared" si="195"/>
        <v/>
      </c>
      <c r="AD2447" s="191" t="str">
        <f ca="1" t="shared" si="196"/>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3"/>
        <v/>
      </c>
      <c r="T2448" s="232" t="str">
        <f ca="1">IF(B2448="","",IF(ISERROR(MATCH($J2448,SorP!$B$1:$B$6261,0)),"",INDIRECT("'SorP'!$A$"&amp;MATCH($S2448&amp;$J2448,SorP!C:C,0))))</f>
        <v/>
      </c>
      <c r="U2448" s="233"/>
      <c r="V2448" s="234" t="e">
        <f ca="1">IF(C2448="",NA(),MATCH($B2448&amp;$C2448,'Smelter Look-up'!$J:$J,0))</f>
        <v>#N/A</v>
      </c>
      <c r="X2448" s="191">
        <f ca="1" t="shared" si="192"/>
        <v>0</v>
      </c>
      <c r="AB2448" s="235" t="str">
        <f ca="1" t="shared" si="194"/>
        <v/>
      </c>
      <c r="AC2448" s="191" t="str">
        <f ca="1" t="shared" si="195"/>
        <v/>
      </c>
      <c r="AD2448" s="191" t="str">
        <f ca="1" t="shared" si="196"/>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3"/>
        <v/>
      </c>
      <c r="T2449" s="232" t="str">
        <f ca="1">IF(B2449="","",IF(ISERROR(MATCH($J2449,SorP!$B$1:$B$6261,0)),"",INDIRECT("'SorP'!$A$"&amp;MATCH($S2449&amp;$J2449,SorP!C:C,0))))</f>
        <v/>
      </c>
      <c r="U2449" s="233"/>
      <c r="V2449" s="234" t="e">
        <f ca="1">IF(C2449="",NA(),MATCH($B2449&amp;$C2449,'Smelter Look-up'!$J:$J,0))</f>
        <v>#N/A</v>
      </c>
      <c r="X2449" s="191">
        <f ca="1" t="shared" si="192"/>
        <v>0</v>
      </c>
      <c r="AB2449" s="235" t="str">
        <f ca="1" t="shared" si="194"/>
        <v/>
      </c>
      <c r="AC2449" s="191" t="str">
        <f ca="1" t="shared" si="195"/>
        <v/>
      </c>
      <c r="AD2449" s="191" t="str">
        <f ca="1" t="shared" si="196"/>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3"/>
        <v/>
      </c>
      <c r="T2450" s="232" t="str">
        <f ca="1">IF(B2450="","",IF(ISERROR(MATCH($J2450,SorP!$B$1:$B$6261,0)),"",INDIRECT("'SorP'!$A$"&amp;MATCH($S2450&amp;$J2450,SorP!C:C,0))))</f>
        <v/>
      </c>
      <c r="U2450" s="233"/>
      <c r="V2450" s="234" t="e">
        <f ca="1">IF(C2450="",NA(),MATCH($B2450&amp;$C2450,'Smelter Look-up'!$J:$J,0))</f>
        <v>#N/A</v>
      </c>
      <c r="X2450" s="191">
        <f ca="1" t="shared" si="192"/>
        <v>0</v>
      </c>
      <c r="AB2450" s="235" t="str">
        <f ca="1" t="shared" si="194"/>
        <v/>
      </c>
      <c r="AC2450" s="191" t="str">
        <f ca="1" t="shared" si="195"/>
        <v/>
      </c>
      <c r="AD2450" s="191" t="str">
        <f ca="1" t="shared" si="196"/>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3"/>
        <v/>
      </c>
      <c r="T2451" s="232" t="str">
        <f ca="1">IF(B2451="","",IF(ISERROR(MATCH($J2451,SorP!$B$1:$B$6261,0)),"",INDIRECT("'SorP'!$A$"&amp;MATCH($S2451&amp;$J2451,SorP!C:C,0))))</f>
        <v/>
      </c>
      <c r="U2451" s="233"/>
      <c r="V2451" s="234" t="e">
        <f ca="1">IF(C2451="",NA(),MATCH($B2451&amp;$C2451,'Smelter Look-up'!$J:$J,0))</f>
        <v>#N/A</v>
      </c>
      <c r="X2451" s="191">
        <f ca="1" t="shared" si="192"/>
        <v>0</v>
      </c>
      <c r="AB2451" s="235" t="str">
        <f ca="1" t="shared" si="194"/>
        <v/>
      </c>
      <c r="AC2451" s="191" t="str">
        <f ca="1" t="shared" si="195"/>
        <v/>
      </c>
      <c r="AD2451" s="191" t="str">
        <f ca="1" t="shared" si="196"/>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3"/>
        <v/>
      </c>
      <c r="T2452" s="232" t="str">
        <f ca="1">IF(B2452="","",IF(ISERROR(MATCH($J2452,SorP!$B$1:$B$6261,0)),"",INDIRECT("'SorP'!$A$"&amp;MATCH($S2452&amp;$J2452,SorP!C:C,0))))</f>
        <v/>
      </c>
      <c r="U2452" s="233"/>
      <c r="V2452" s="234" t="e">
        <f ca="1">IF(C2452="",NA(),MATCH($B2452&amp;$C2452,'Smelter Look-up'!$J:$J,0))</f>
        <v>#N/A</v>
      </c>
      <c r="X2452" s="191">
        <f ca="1" t="shared" si="192"/>
        <v>0</v>
      </c>
      <c r="AB2452" s="235" t="str">
        <f ca="1" t="shared" si="194"/>
        <v/>
      </c>
      <c r="AC2452" s="191" t="str">
        <f ca="1" t="shared" si="195"/>
        <v/>
      </c>
      <c r="AD2452" s="191" t="str">
        <f ca="1" t="shared" si="196"/>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3"/>
        <v/>
      </c>
      <c r="T2453" s="232" t="str">
        <f ca="1">IF(B2453="","",IF(ISERROR(MATCH($J2453,SorP!$B$1:$B$6261,0)),"",INDIRECT("'SorP'!$A$"&amp;MATCH($S2453&amp;$J2453,SorP!C:C,0))))</f>
        <v/>
      </c>
      <c r="U2453" s="233"/>
      <c r="V2453" s="234" t="e">
        <f ca="1">IF(C2453="",NA(),MATCH($B2453&amp;$C2453,'Smelter Look-up'!$J:$J,0))</f>
        <v>#N/A</v>
      </c>
      <c r="X2453" s="191">
        <f ca="1" t="shared" si="192"/>
        <v>0</v>
      </c>
      <c r="AB2453" s="235" t="str">
        <f ca="1" t="shared" si="194"/>
        <v/>
      </c>
      <c r="AC2453" s="191" t="str">
        <f ca="1" t="shared" si="195"/>
        <v/>
      </c>
      <c r="AD2453" s="191" t="str">
        <f ca="1" t="shared" si="196"/>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3"/>
        <v/>
      </c>
      <c r="T2454" s="232" t="str">
        <f ca="1">IF(B2454="","",IF(ISERROR(MATCH($J2454,SorP!$B$1:$B$6261,0)),"",INDIRECT("'SorP'!$A$"&amp;MATCH($S2454&amp;$J2454,SorP!C:C,0))))</f>
        <v/>
      </c>
      <c r="U2454" s="233"/>
      <c r="V2454" s="234" t="e">
        <f ca="1">IF(C2454="",NA(),MATCH($B2454&amp;$C2454,'Smelter Look-up'!$J:$J,0))</f>
        <v>#N/A</v>
      </c>
      <c r="X2454" s="191">
        <f ca="1" t="shared" si="192"/>
        <v>0</v>
      </c>
      <c r="AB2454" s="235" t="str">
        <f ca="1" t="shared" si="194"/>
        <v/>
      </c>
      <c r="AC2454" s="191" t="str">
        <f ca="1" t="shared" si="195"/>
        <v/>
      </c>
      <c r="AD2454" s="191" t="str">
        <f ca="1" t="shared" si="196"/>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3"/>
        <v/>
      </c>
      <c r="T2455" s="232" t="str">
        <f ca="1">IF(B2455="","",IF(ISERROR(MATCH($J2455,SorP!$B$1:$B$6261,0)),"",INDIRECT("'SorP'!$A$"&amp;MATCH($S2455&amp;$J2455,SorP!C:C,0))))</f>
        <v/>
      </c>
      <c r="U2455" s="233"/>
      <c r="V2455" s="234" t="e">
        <f ca="1">IF(C2455="",NA(),MATCH($B2455&amp;$C2455,'Smelter Look-up'!$J:$J,0))</f>
        <v>#N/A</v>
      </c>
      <c r="X2455" s="191">
        <f ca="1" t="shared" si="192"/>
        <v>0</v>
      </c>
      <c r="AB2455" s="235" t="str">
        <f ca="1" t="shared" si="194"/>
        <v/>
      </c>
      <c r="AC2455" s="191" t="str">
        <f ca="1" t="shared" si="195"/>
        <v/>
      </c>
      <c r="AD2455" s="191" t="str">
        <f ca="1" t="shared" si="196"/>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3"/>
        <v/>
      </c>
      <c r="T2456" s="232" t="str">
        <f ca="1">IF(B2456="","",IF(ISERROR(MATCH($J2456,SorP!$B$1:$B$6261,0)),"",INDIRECT("'SorP'!$A$"&amp;MATCH($S2456&amp;$J2456,SorP!C:C,0))))</f>
        <v/>
      </c>
      <c r="U2456" s="233"/>
      <c r="V2456" s="234" t="e">
        <f ca="1">IF(C2456="",NA(),MATCH($B2456&amp;$C2456,'Smelter Look-up'!$J:$J,0))</f>
        <v>#N/A</v>
      </c>
      <c r="X2456" s="191">
        <f ca="1" t="shared" si="192"/>
        <v>0</v>
      </c>
      <c r="AB2456" s="235" t="str">
        <f ca="1" t="shared" si="194"/>
        <v/>
      </c>
      <c r="AC2456" s="191" t="str">
        <f ca="1" t="shared" si="195"/>
        <v/>
      </c>
      <c r="AD2456" s="191" t="str">
        <f ca="1" t="shared" si="196"/>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3"/>
        <v/>
      </c>
      <c r="T2457" s="232" t="str">
        <f ca="1">IF(B2457="","",IF(ISERROR(MATCH($J2457,SorP!$B$1:$B$6261,0)),"",INDIRECT("'SorP'!$A$"&amp;MATCH($S2457&amp;$J2457,SorP!C:C,0))))</f>
        <v/>
      </c>
      <c r="U2457" s="233"/>
      <c r="V2457" s="234" t="e">
        <f ca="1">IF(C2457="",NA(),MATCH($B2457&amp;$C2457,'Smelter Look-up'!$J:$J,0))</f>
        <v>#N/A</v>
      </c>
      <c r="X2457" s="191">
        <f ca="1" t="shared" si="192"/>
        <v>0</v>
      </c>
      <c r="AB2457" s="235" t="str">
        <f ca="1" t="shared" si="194"/>
        <v/>
      </c>
      <c r="AC2457" s="191" t="str">
        <f ca="1" t="shared" si="195"/>
        <v/>
      </c>
      <c r="AD2457" s="191" t="str">
        <f ca="1" t="shared" si="196"/>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3"/>
        <v/>
      </c>
      <c r="T2458" s="232" t="str">
        <f ca="1">IF(B2458="","",IF(ISERROR(MATCH($J2458,SorP!$B$1:$B$6261,0)),"",INDIRECT("'SorP'!$A$"&amp;MATCH($S2458&amp;$J2458,SorP!C:C,0))))</f>
        <v/>
      </c>
      <c r="U2458" s="233"/>
      <c r="V2458" s="234" t="e">
        <f ca="1">IF(C2458="",NA(),MATCH($B2458&amp;$C2458,'Smelter Look-up'!$J:$J,0))</f>
        <v>#N/A</v>
      </c>
      <c r="X2458" s="191">
        <f ca="1" t="shared" si="192"/>
        <v>0</v>
      </c>
      <c r="AB2458" s="235" t="str">
        <f ca="1" t="shared" si="194"/>
        <v/>
      </c>
      <c r="AC2458" s="191" t="str">
        <f ca="1" t="shared" si="195"/>
        <v/>
      </c>
      <c r="AD2458" s="191" t="str">
        <f ca="1" t="shared" si="196"/>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3"/>
        <v/>
      </c>
      <c r="T2459" s="232" t="str">
        <f ca="1">IF(B2459="","",IF(ISERROR(MATCH($J2459,SorP!$B$1:$B$6261,0)),"",INDIRECT("'SorP'!$A$"&amp;MATCH($S2459&amp;$J2459,SorP!C:C,0))))</f>
        <v/>
      </c>
      <c r="U2459" s="233"/>
      <c r="V2459" s="234" t="e">
        <f ca="1">IF(C2459="",NA(),MATCH($B2459&amp;$C2459,'Smelter Look-up'!$J:$J,0))</f>
        <v>#N/A</v>
      </c>
      <c r="X2459" s="191">
        <f ca="1" t="shared" si="192"/>
        <v>0</v>
      </c>
      <c r="AB2459" s="235" t="str">
        <f ca="1" t="shared" si="194"/>
        <v/>
      </c>
      <c r="AC2459" s="191" t="str">
        <f ca="1" t="shared" si="195"/>
        <v/>
      </c>
      <c r="AD2459" s="191" t="str">
        <f ca="1" t="shared" si="196"/>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3"/>
        <v/>
      </c>
      <c r="T2460" s="232" t="str">
        <f ca="1">IF(B2460="","",IF(ISERROR(MATCH($J2460,SorP!$B$1:$B$6261,0)),"",INDIRECT("'SorP'!$A$"&amp;MATCH($S2460&amp;$J2460,SorP!C:C,0))))</f>
        <v/>
      </c>
      <c r="U2460" s="233"/>
      <c r="V2460" s="234" t="e">
        <f ca="1">IF(C2460="",NA(),MATCH($B2460&amp;$C2460,'Smelter Look-up'!$J:$J,0))</f>
        <v>#N/A</v>
      </c>
      <c r="X2460" s="191">
        <f ca="1" t="shared" si="192"/>
        <v>0</v>
      </c>
      <c r="AB2460" s="235" t="str">
        <f ca="1" t="shared" si="194"/>
        <v/>
      </c>
      <c r="AC2460" s="191" t="str">
        <f ca="1" t="shared" si="195"/>
        <v/>
      </c>
      <c r="AD2460" s="191" t="str">
        <f ca="1" t="shared" si="196"/>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3"/>
        <v/>
      </c>
      <c r="T2461" s="232" t="str">
        <f ca="1">IF(B2461="","",IF(ISERROR(MATCH($J2461,SorP!$B$1:$B$6261,0)),"",INDIRECT("'SorP'!$A$"&amp;MATCH($S2461&amp;$J2461,SorP!C:C,0))))</f>
        <v/>
      </c>
      <c r="U2461" s="233"/>
      <c r="V2461" s="234" t="e">
        <f ca="1">IF(C2461="",NA(),MATCH($B2461&amp;$C2461,'Smelter Look-up'!$J:$J,0))</f>
        <v>#N/A</v>
      </c>
      <c r="X2461" s="191">
        <f ca="1" t="shared" si="192"/>
        <v>0</v>
      </c>
      <c r="AB2461" s="235" t="str">
        <f ca="1" t="shared" si="194"/>
        <v/>
      </c>
      <c r="AC2461" s="191" t="str">
        <f ca="1" t="shared" si="195"/>
        <v/>
      </c>
      <c r="AD2461" s="191" t="str">
        <f ca="1" t="shared" si="196"/>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3"/>
        <v/>
      </c>
      <c r="T2462" s="232" t="str">
        <f ca="1">IF(B2462="","",IF(ISERROR(MATCH($J2462,SorP!$B$1:$B$6261,0)),"",INDIRECT("'SorP'!$A$"&amp;MATCH($S2462&amp;$J2462,SorP!C:C,0))))</f>
        <v/>
      </c>
      <c r="U2462" s="233"/>
      <c r="V2462" s="234" t="e">
        <f ca="1">IF(C2462="",NA(),MATCH($B2462&amp;$C2462,'Smelter Look-up'!$J:$J,0))</f>
        <v>#N/A</v>
      </c>
      <c r="X2462" s="191">
        <f ca="1" t="shared" si="192"/>
        <v>0</v>
      </c>
      <c r="AB2462" s="235" t="str">
        <f ca="1" t="shared" si="194"/>
        <v/>
      </c>
      <c r="AC2462" s="191" t="str">
        <f ca="1" t="shared" si="195"/>
        <v/>
      </c>
      <c r="AD2462" s="191" t="str">
        <f ca="1" t="shared" si="196"/>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3"/>
        <v/>
      </c>
      <c r="T2463" s="232" t="str">
        <f ca="1">IF(B2463="","",IF(ISERROR(MATCH($J2463,SorP!$B$1:$B$6261,0)),"",INDIRECT("'SorP'!$A$"&amp;MATCH($S2463&amp;$J2463,SorP!C:C,0))))</f>
        <v/>
      </c>
      <c r="U2463" s="233"/>
      <c r="V2463" s="234" t="e">
        <f ca="1">IF(C2463="",NA(),MATCH($B2463&amp;$C2463,'Smelter Look-up'!$J:$J,0))</f>
        <v>#N/A</v>
      </c>
      <c r="X2463" s="191">
        <f ca="1" t="shared" si="192"/>
        <v>0</v>
      </c>
      <c r="AB2463" s="235" t="str">
        <f ca="1" t="shared" si="194"/>
        <v/>
      </c>
      <c r="AC2463" s="191" t="str">
        <f ca="1" t="shared" si="195"/>
        <v/>
      </c>
      <c r="AD2463" s="191" t="str">
        <f ca="1" t="shared" si="196"/>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3"/>
        <v/>
      </c>
      <c r="T2464" s="232" t="str">
        <f ca="1">IF(B2464="","",IF(ISERROR(MATCH($J2464,SorP!$B$1:$B$6261,0)),"",INDIRECT("'SorP'!$A$"&amp;MATCH($S2464&amp;$J2464,SorP!C:C,0))))</f>
        <v/>
      </c>
      <c r="U2464" s="233"/>
      <c r="V2464" s="234" t="e">
        <f ca="1">IF(C2464="",NA(),MATCH($B2464&amp;$C2464,'Smelter Look-up'!$J:$J,0))</f>
        <v>#N/A</v>
      </c>
      <c r="X2464" s="191">
        <f ca="1" t="shared" si="192"/>
        <v>0</v>
      </c>
      <c r="AB2464" s="235" t="str">
        <f ca="1" t="shared" si="194"/>
        <v/>
      </c>
      <c r="AC2464" s="191" t="str">
        <f ca="1" t="shared" si="195"/>
        <v/>
      </c>
      <c r="AD2464" s="191" t="str">
        <f ca="1" t="shared" si="196"/>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3"/>
        <v/>
      </c>
      <c r="T2465" s="232" t="str">
        <f ca="1">IF(B2465="","",IF(ISERROR(MATCH($J2465,SorP!$B$1:$B$6261,0)),"",INDIRECT("'SorP'!$A$"&amp;MATCH($S2465&amp;$J2465,SorP!C:C,0))))</f>
        <v/>
      </c>
      <c r="U2465" s="233"/>
      <c r="V2465" s="234" t="e">
        <f ca="1">IF(C2465="",NA(),MATCH($B2465&amp;$C2465,'Smelter Look-up'!$J:$J,0))</f>
        <v>#N/A</v>
      </c>
      <c r="X2465" s="191">
        <f ca="1" t="shared" si="192"/>
        <v>0</v>
      </c>
      <c r="AB2465" s="235" t="str">
        <f ca="1" t="shared" si="194"/>
        <v/>
      </c>
      <c r="AC2465" s="191" t="str">
        <f ca="1" t="shared" si="195"/>
        <v/>
      </c>
      <c r="AD2465" s="191" t="str">
        <f ca="1" t="shared" si="196"/>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3"/>
        <v/>
      </c>
      <c r="T2466" s="232" t="str">
        <f ca="1">IF(B2466="","",IF(ISERROR(MATCH($J2466,SorP!$B$1:$B$6261,0)),"",INDIRECT("'SorP'!$A$"&amp;MATCH($S2466&amp;$J2466,SorP!C:C,0))))</f>
        <v/>
      </c>
      <c r="U2466" s="233"/>
      <c r="V2466" s="234" t="e">
        <f ca="1">IF(C2466="",NA(),MATCH($B2466&amp;$C2466,'Smelter Look-up'!$J:$J,0))</f>
        <v>#N/A</v>
      </c>
      <c r="X2466" s="191">
        <f ca="1" t="shared" si="192"/>
        <v>0</v>
      </c>
      <c r="AB2466" s="235" t="str">
        <f ca="1" t="shared" si="194"/>
        <v/>
      </c>
      <c r="AC2466" s="191" t="str">
        <f ca="1" t="shared" si="195"/>
        <v/>
      </c>
      <c r="AD2466" s="191" t="str">
        <f ca="1" t="shared" si="196"/>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3"/>
        <v/>
      </c>
      <c r="T2467" s="232" t="str">
        <f ca="1">IF(B2467="","",IF(ISERROR(MATCH($J2467,SorP!$B$1:$B$6261,0)),"",INDIRECT("'SorP'!$A$"&amp;MATCH($S2467&amp;$J2467,SorP!C:C,0))))</f>
        <v/>
      </c>
      <c r="U2467" s="233"/>
      <c r="V2467" s="234" t="e">
        <f ca="1">IF(C2467="",NA(),MATCH($B2467&amp;$C2467,'Smelter Look-up'!$J:$J,0))</f>
        <v>#N/A</v>
      </c>
      <c r="X2467" s="191">
        <f ca="1" t="shared" si="192"/>
        <v>0</v>
      </c>
      <c r="AB2467" s="235" t="str">
        <f ca="1" t="shared" si="194"/>
        <v/>
      </c>
      <c r="AC2467" s="191" t="str">
        <f ca="1" t="shared" si="195"/>
        <v/>
      </c>
      <c r="AD2467" s="191" t="str">
        <f ca="1" t="shared" si="196"/>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3"/>
        <v/>
      </c>
      <c r="T2468" s="232" t="str">
        <f ca="1">IF(B2468="","",IF(ISERROR(MATCH($J2468,SorP!$B$1:$B$6261,0)),"",INDIRECT("'SorP'!$A$"&amp;MATCH($S2468&amp;$J2468,SorP!C:C,0))))</f>
        <v/>
      </c>
      <c r="U2468" s="233"/>
      <c r="V2468" s="234" t="e">
        <f ca="1">IF(C2468="",NA(),MATCH($B2468&amp;$C2468,'Smelter Look-up'!$J:$J,0))</f>
        <v>#N/A</v>
      </c>
      <c r="X2468" s="191">
        <f ca="1" t="shared" si="192"/>
        <v>0</v>
      </c>
      <c r="AB2468" s="235" t="str">
        <f ca="1" t="shared" si="194"/>
        <v/>
      </c>
      <c r="AC2468" s="191" t="str">
        <f ca="1" t="shared" si="195"/>
        <v/>
      </c>
      <c r="AD2468" s="191" t="str">
        <f ca="1" t="shared" si="196"/>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3"/>
        <v/>
      </c>
      <c r="T2469" s="232" t="str">
        <f ca="1">IF(B2469="","",IF(ISERROR(MATCH($J2469,SorP!$B$1:$B$6261,0)),"",INDIRECT("'SorP'!$A$"&amp;MATCH($S2469&amp;$J2469,SorP!C:C,0))))</f>
        <v/>
      </c>
      <c r="U2469" s="233"/>
      <c r="V2469" s="234" t="e">
        <f ca="1">IF(C2469="",NA(),MATCH($B2469&amp;$C2469,'Smelter Look-up'!$J:$J,0))</f>
        <v>#N/A</v>
      </c>
      <c r="X2469" s="191">
        <f ca="1" t="shared" si="192"/>
        <v>0</v>
      </c>
      <c r="AB2469" s="235" t="str">
        <f ca="1" t="shared" si="194"/>
        <v/>
      </c>
      <c r="AC2469" s="191" t="str">
        <f ca="1" t="shared" si="195"/>
        <v/>
      </c>
      <c r="AD2469" s="191" t="str">
        <f ca="1" t="shared" si="196"/>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3"/>
        <v/>
      </c>
      <c r="T2470" s="232" t="str">
        <f ca="1">IF(B2470="","",IF(ISERROR(MATCH($J2470,SorP!$B$1:$B$6261,0)),"",INDIRECT("'SorP'!$A$"&amp;MATCH($S2470&amp;$J2470,SorP!C:C,0))))</f>
        <v/>
      </c>
      <c r="U2470" s="233"/>
      <c r="V2470" s="234" t="e">
        <f ca="1">IF(C2470="",NA(),MATCH($B2470&amp;$C2470,'Smelter Look-up'!$J:$J,0))</f>
        <v>#N/A</v>
      </c>
      <c r="X2470" s="191">
        <f ca="1" t="shared" si="192"/>
        <v>0</v>
      </c>
      <c r="AB2470" s="235" t="str">
        <f ca="1" t="shared" si="194"/>
        <v/>
      </c>
      <c r="AC2470" s="191" t="str">
        <f ca="1" t="shared" si="195"/>
        <v/>
      </c>
      <c r="AD2470" s="191" t="str">
        <f ca="1" t="shared" si="196"/>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3"/>
        <v/>
      </c>
      <c r="T2471" s="232" t="str">
        <f ca="1">IF(B2471="","",IF(ISERROR(MATCH($J2471,SorP!$B$1:$B$6261,0)),"",INDIRECT("'SorP'!$A$"&amp;MATCH($S2471&amp;$J2471,SorP!C:C,0))))</f>
        <v/>
      </c>
      <c r="U2471" s="233"/>
      <c r="V2471" s="234" t="e">
        <f ca="1">IF(C2471="",NA(),MATCH($B2471&amp;$C2471,'Smelter Look-up'!$J:$J,0))</f>
        <v>#N/A</v>
      </c>
      <c r="X2471" s="191">
        <f ca="1" t="shared" si="192"/>
        <v>0</v>
      </c>
      <c r="AB2471" s="235" t="str">
        <f ca="1" t="shared" si="194"/>
        <v/>
      </c>
      <c r="AC2471" s="191" t="str">
        <f ca="1" t="shared" si="195"/>
        <v/>
      </c>
      <c r="AD2471" s="191" t="str">
        <f ca="1" t="shared" si="196"/>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3"/>
        <v/>
      </c>
      <c r="T2472" s="232" t="str">
        <f ca="1">IF(B2472="","",IF(ISERROR(MATCH($J2472,SorP!$B$1:$B$6261,0)),"",INDIRECT("'SorP'!$A$"&amp;MATCH($S2472&amp;$J2472,SorP!C:C,0))))</f>
        <v/>
      </c>
      <c r="U2472" s="233"/>
      <c r="V2472" s="234" t="e">
        <f ca="1">IF(C2472="",NA(),MATCH($B2472&amp;$C2472,'Smelter Look-up'!$J:$J,0))</f>
        <v>#N/A</v>
      </c>
      <c r="X2472" s="191">
        <f ca="1" t="shared" si="192"/>
        <v>0</v>
      </c>
      <c r="AB2472" s="235" t="str">
        <f ca="1" t="shared" si="194"/>
        <v/>
      </c>
      <c r="AC2472" s="191" t="str">
        <f ca="1" t="shared" si="195"/>
        <v/>
      </c>
      <c r="AD2472" s="191" t="str">
        <f ca="1" t="shared" si="196"/>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3"/>
        <v/>
      </c>
      <c r="T2473" s="232" t="str">
        <f ca="1">IF(B2473="","",IF(ISERROR(MATCH($J2473,SorP!$B$1:$B$6261,0)),"",INDIRECT("'SorP'!$A$"&amp;MATCH($S2473&amp;$J2473,SorP!C:C,0))))</f>
        <v/>
      </c>
      <c r="U2473" s="233"/>
      <c r="V2473" s="234" t="e">
        <f ca="1">IF(C2473="",NA(),MATCH($B2473&amp;$C2473,'Smelter Look-up'!$J:$J,0))</f>
        <v>#N/A</v>
      </c>
      <c r="X2473" s="191">
        <f ca="1" t="shared" si="192"/>
        <v>0</v>
      </c>
      <c r="AB2473" s="235" t="str">
        <f ca="1" t="shared" si="194"/>
        <v/>
      </c>
      <c r="AC2473" s="191" t="str">
        <f ca="1" t="shared" si="195"/>
        <v/>
      </c>
      <c r="AD2473" s="191" t="str">
        <f ca="1" t="shared" si="196"/>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3"/>
        <v/>
      </c>
      <c r="T2474" s="232" t="str">
        <f ca="1">IF(B2474="","",IF(ISERROR(MATCH($J2474,SorP!$B$1:$B$6261,0)),"",INDIRECT("'SorP'!$A$"&amp;MATCH($S2474&amp;$J2474,SorP!C:C,0))))</f>
        <v/>
      </c>
      <c r="U2474" s="233"/>
      <c r="V2474" s="234" t="e">
        <f ca="1">IF(C2474="",NA(),MATCH($B2474&amp;$C2474,'Smelter Look-up'!$J:$J,0))</f>
        <v>#N/A</v>
      </c>
      <c r="X2474" s="191">
        <f ca="1" t="shared" si="192"/>
        <v>0</v>
      </c>
      <c r="AB2474" s="235" t="str">
        <f ca="1" t="shared" si="194"/>
        <v/>
      </c>
      <c r="AC2474" s="191" t="str">
        <f ca="1" t="shared" si="195"/>
        <v/>
      </c>
      <c r="AD2474" s="191" t="str">
        <f ca="1" t="shared" si="196"/>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3"/>
        <v/>
      </c>
      <c r="T2475" s="232" t="str">
        <f ca="1">IF(B2475="","",IF(ISERROR(MATCH($J2475,SorP!$B$1:$B$6261,0)),"",INDIRECT("'SorP'!$A$"&amp;MATCH($S2475&amp;$J2475,SorP!C:C,0))))</f>
        <v/>
      </c>
      <c r="U2475" s="233"/>
      <c r="V2475" s="234" t="e">
        <f ca="1">IF(C2475="",NA(),MATCH($B2475&amp;$C2475,'Smelter Look-up'!$J:$J,0))</f>
        <v>#N/A</v>
      </c>
      <c r="X2475" s="191">
        <f ca="1" t="shared" si="192"/>
        <v>0</v>
      </c>
      <c r="AB2475" s="235" t="str">
        <f ca="1" t="shared" si="194"/>
        <v/>
      </c>
      <c r="AC2475" s="191" t="str">
        <f ca="1" t="shared" si="195"/>
        <v/>
      </c>
      <c r="AD2475" s="191" t="str">
        <f ca="1" t="shared" si="196"/>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3"/>
        <v/>
      </c>
      <c r="T2476" s="232" t="str">
        <f ca="1">IF(B2476="","",IF(ISERROR(MATCH($J2476,SorP!$B$1:$B$6261,0)),"",INDIRECT("'SorP'!$A$"&amp;MATCH($S2476&amp;$J2476,SorP!C:C,0))))</f>
        <v/>
      </c>
      <c r="U2476" s="233"/>
      <c r="V2476" s="234" t="e">
        <f ca="1">IF(C2476="",NA(),MATCH($B2476&amp;$C2476,'Smelter Look-up'!$J:$J,0))</f>
        <v>#N/A</v>
      </c>
      <c r="X2476" s="191">
        <f ca="1" t="shared" si="192"/>
        <v>0</v>
      </c>
      <c r="AB2476" s="235" t="str">
        <f ca="1" t="shared" si="194"/>
        <v/>
      </c>
      <c r="AC2476" s="191" t="str">
        <f ca="1" t="shared" si="195"/>
        <v/>
      </c>
      <c r="AD2476" s="191" t="str">
        <f ca="1" t="shared" si="196"/>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3"/>
        <v/>
      </c>
      <c r="T2477" s="232" t="str">
        <f ca="1">IF(B2477="","",IF(ISERROR(MATCH($J2477,SorP!$B$1:$B$6261,0)),"",INDIRECT("'SorP'!$A$"&amp;MATCH($S2477&amp;$J2477,SorP!C:C,0))))</f>
        <v/>
      </c>
      <c r="U2477" s="233"/>
      <c r="V2477" s="234" t="e">
        <f ca="1">IF(C2477="",NA(),MATCH($B2477&amp;$C2477,'Smelter Look-up'!$J:$J,0))</f>
        <v>#N/A</v>
      </c>
      <c r="X2477" s="191">
        <f ca="1" t="shared" si="192"/>
        <v>0</v>
      </c>
      <c r="AB2477" s="235" t="str">
        <f ca="1" t="shared" si="194"/>
        <v/>
      </c>
      <c r="AC2477" s="191" t="str">
        <f ca="1" t="shared" si="195"/>
        <v/>
      </c>
      <c r="AD2477" s="191" t="str">
        <f ca="1" t="shared" si="196"/>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3"/>
        <v/>
      </c>
      <c r="T2478" s="232" t="str">
        <f ca="1">IF(B2478="","",IF(ISERROR(MATCH($J2478,SorP!$B$1:$B$6261,0)),"",INDIRECT("'SorP'!$A$"&amp;MATCH($S2478&amp;$J2478,SorP!C:C,0))))</f>
        <v/>
      </c>
      <c r="U2478" s="233"/>
      <c r="V2478" s="234" t="e">
        <f ca="1">IF(C2478="",NA(),MATCH($B2478&amp;$C2478,'Smelter Look-up'!$J:$J,0))</f>
        <v>#N/A</v>
      </c>
      <c r="X2478" s="191">
        <f ca="1" t="shared" si="192"/>
        <v>0</v>
      </c>
      <c r="AB2478" s="235" t="str">
        <f ca="1" t="shared" si="194"/>
        <v/>
      </c>
      <c r="AC2478" s="191" t="str">
        <f ca="1" t="shared" si="195"/>
        <v/>
      </c>
      <c r="AD2478" s="191" t="str">
        <f ca="1" t="shared" si="196"/>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3"/>
        <v/>
      </c>
      <c r="T2479" s="232" t="str">
        <f ca="1">IF(B2479="","",IF(ISERROR(MATCH($J2479,SorP!$B$1:$B$6261,0)),"",INDIRECT("'SorP'!$A$"&amp;MATCH($S2479&amp;$J2479,SorP!C:C,0))))</f>
        <v/>
      </c>
      <c r="U2479" s="233"/>
      <c r="V2479" s="234" t="e">
        <f ca="1">IF(C2479="",NA(),MATCH($B2479&amp;$C2479,'Smelter Look-up'!$J:$J,0))</f>
        <v>#N/A</v>
      </c>
      <c r="X2479" s="191">
        <f ca="1" t="shared" si="192"/>
        <v>0</v>
      </c>
      <c r="AB2479" s="235" t="str">
        <f ca="1" t="shared" si="194"/>
        <v/>
      </c>
      <c r="AC2479" s="191" t="str">
        <f ca="1" t="shared" si="195"/>
        <v/>
      </c>
      <c r="AD2479" s="191" t="str">
        <f ca="1" t="shared" si="196"/>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3"/>
        <v/>
      </c>
      <c r="T2480" s="232" t="str">
        <f ca="1">IF(B2480="","",IF(ISERROR(MATCH($J2480,SorP!$B$1:$B$6261,0)),"",INDIRECT("'SorP'!$A$"&amp;MATCH($S2480&amp;$J2480,SorP!C:C,0))))</f>
        <v/>
      </c>
      <c r="U2480" s="233"/>
      <c r="V2480" s="234" t="e">
        <f ca="1">IF(C2480="",NA(),MATCH($B2480&amp;$C2480,'Smelter Look-up'!$J:$J,0))</f>
        <v>#N/A</v>
      </c>
      <c r="X2480" s="191">
        <f ca="1" t="shared" si="192"/>
        <v>0</v>
      </c>
      <c r="AB2480" s="235" t="str">
        <f ca="1" t="shared" si="194"/>
        <v/>
      </c>
      <c r="AC2480" s="191" t="str">
        <f ca="1" t="shared" si="195"/>
        <v/>
      </c>
      <c r="AD2480" s="191" t="str">
        <f ca="1" t="shared" si="196"/>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3"/>
        <v/>
      </c>
      <c r="T2481" s="232" t="str">
        <f ca="1">IF(B2481="","",IF(ISERROR(MATCH($J2481,SorP!$B$1:$B$6261,0)),"",INDIRECT("'SorP'!$A$"&amp;MATCH($S2481&amp;$J2481,SorP!C:C,0))))</f>
        <v/>
      </c>
      <c r="U2481" s="233"/>
      <c r="V2481" s="234" t="e">
        <f ca="1">IF(C2481="",NA(),MATCH($B2481&amp;$C2481,'Smelter Look-up'!$J:$J,0))</f>
        <v>#N/A</v>
      </c>
      <c r="X2481" s="191">
        <f ca="1" t="shared" si="192"/>
        <v>0</v>
      </c>
      <c r="AB2481" s="235" t="str">
        <f ca="1" t="shared" si="194"/>
        <v/>
      </c>
      <c r="AC2481" s="191" t="str">
        <f ca="1" t="shared" si="195"/>
        <v/>
      </c>
      <c r="AD2481" s="191" t="str">
        <f ca="1" t="shared" si="196"/>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3"/>
        <v/>
      </c>
      <c r="T2482" s="232" t="str">
        <f ca="1">IF(B2482="","",IF(ISERROR(MATCH($J2482,SorP!$B$1:$B$6261,0)),"",INDIRECT("'SorP'!$A$"&amp;MATCH($S2482&amp;$J2482,SorP!C:C,0))))</f>
        <v/>
      </c>
      <c r="U2482" s="233"/>
      <c r="V2482" s="234" t="e">
        <f ca="1">IF(C2482="",NA(),MATCH($B2482&amp;$C2482,'Smelter Look-up'!$J:$J,0))</f>
        <v>#N/A</v>
      </c>
      <c r="X2482" s="191">
        <f ca="1" t="shared" si="192"/>
        <v>0</v>
      </c>
      <c r="AB2482" s="235" t="str">
        <f ca="1" t="shared" si="194"/>
        <v/>
      </c>
      <c r="AC2482" s="191" t="str">
        <f ca="1" t="shared" si="195"/>
        <v/>
      </c>
      <c r="AD2482" s="191" t="str">
        <f ca="1" t="shared" si="196"/>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3"/>
        <v/>
      </c>
      <c r="T2483" s="232" t="str">
        <f ca="1">IF(B2483="","",IF(ISERROR(MATCH($J2483,SorP!$B$1:$B$6261,0)),"",INDIRECT("'SorP'!$A$"&amp;MATCH($S2483&amp;$J2483,SorP!C:C,0))))</f>
        <v/>
      </c>
      <c r="U2483" s="233"/>
      <c r="V2483" s="234" t="e">
        <f ca="1">IF(C2483="",NA(),MATCH($B2483&amp;$C2483,'Smelter Look-up'!$J:$J,0))</f>
        <v>#N/A</v>
      </c>
      <c r="X2483" s="191">
        <f ca="1" t="shared" si="192"/>
        <v>0</v>
      </c>
      <c r="AB2483" s="235" t="str">
        <f ca="1" t="shared" si="194"/>
        <v/>
      </c>
      <c r="AC2483" s="191" t="str">
        <f ca="1" t="shared" si="195"/>
        <v/>
      </c>
      <c r="AD2483" s="191" t="str">
        <f ca="1" t="shared" si="196"/>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3"/>
        <v/>
      </c>
      <c r="T2484" s="232" t="str">
        <f ca="1">IF(B2484="","",IF(ISERROR(MATCH($J2484,SorP!$B$1:$B$6261,0)),"",INDIRECT("'SorP'!$A$"&amp;MATCH($S2484&amp;$J2484,SorP!C:C,0))))</f>
        <v/>
      </c>
      <c r="U2484" s="233"/>
      <c r="V2484" s="234" t="e">
        <f ca="1">IF(C2484="",NA(),MATCH($B2484&amp;$C2484,'Smelter Look-up'!$J:$J,0))</f>
        <v>#N/A</v>
      </c>
      <c r="X2484" s="191">
        <f ca="1" t="shared" si="192"/>
        <v>0</v>
      </c>
      <c r="AB2484" s="235" t="str">
        <f ca="1" t="shared" si="194"/>
        <v/>
      </c>
      <c r="AC2484" s="191" t="str">
        <f ca="1" t="shared" si="195"/>
        <v/>
      </c>
      <c r="AD2484" s="191" t="str">
        <f ca="1" t="shared" si="196"/>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3"/>
        <v/>
      </c>
      <c r="T2485" s="232" t="str">
        <f ca="1">IF(B2485="","",IF(ISERROR(MATCH($J2485,SorP!$B$1:$B$6261,0)),"",INDIRECT("'SorP'!$A$"&amp;MATCH($S2485&amp;$J2485,SorP!C:C,0))))</f>
        <v/>
      </c>
      <c r="U2485" s="233"/>
      <c r="V2485" s="234" t="e">
        <f ca="1">IF(C2485="",NA(),MATCH($B2485&amp;$C2485,'Smelter Look-up'!$J:$J,0))</f>
        <v>#N/A</v>
      </c>
      <c r="X2485" s="191">
        <f ca="1" t="shared" si="192"/>
        <v>0</v>
      </c>
      <c r="AB2485" s="235" t="str">
        <f ca="1" t="shared" si="194"/>
        <v/>
      </c>
      <c r="AC2485" s="191" t="str">
        <f ca="1" t="shared" si="195"/>
        <v/>
      </c>
      <c r="AD2485" s="191" t="str">
        <f ca="1" t="shared" si="196"/>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3"/>
        <v/>
      </c>
      <c r="T2486" s="232" t="str">
        <f ca="1">IF(B2486="","",IF(ISERROR(MATCH($J2486,SorP!$B$1:$B$6261,0)),"",INDIRECT("'SorP'!$A$"&amp;MATCH($S2486&amp;$J2486,SorP!C:C,0))))</f>
        <v/>
      </c>
      <c r="U2486" s="233"/>
      <c r="V2486" s="234" t="e">
        <f ca="1">IF(C2486="",NA(),MATCH($B2486&amp;$C2486,'Smelter Look-up'!$J:$J,0))</f>
        <v>#N/A</v>
      </c>
      <c r="X2486" s="191">
        <f ca="1" t="shared" si="192"/>
        <v>0</v>
      </c>
      <c r="AB2486" s="235" t="str">
        <f ca="1" t="shared" si="194"/>
        <v/>
      </c>
      <c r="AC2486" s="191" t="str">
        <f ca="1" t="shared" si="195"/>
        <v/>
      </c>
      <c r="AD2486" s="191" t="str">
        <f ca="1" t="shared" si="196"/>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3"/>
        <v/>
      </c>
      <c r="T2487" s="232" t="str">
        <f ca="1">IF(B2487="","",IF(ISERROR(MATCH($J2487,SorP!$B$1:$B$6261,0)),"",INDIRECT("'SorP'!$A$"&amp;MATCH($S2487&amp;$J2487,SorP!C:C,0))))</f>
        <v/>
      </c>
      <c r="U2487" s="233"/>
      <c r="V2487" s="234" t="e">
        <f ca="1">IF(C2487="",NA(),MATCH($B2487&amp;$C2487,'Smelter Look-up'!$J:$J,0))</f>
        <v>#N/A</v>
      </c>
      <c r="X2487" s="191">
        <f ca="1" t="shared" si="192"/>
        <v>0</v>
      </c>
      <c r="AB2487" s="235" t="str">
        <f ca="1" t="shared" si="194"/>
        <v/>
      </c>
      <c r="AC2487" s="191" t="str">
        <f ca="1" t="shared" si="195"/>
        <v/>
      </c>
      <c r="AD2487" s="191" t="str">
        <f ca="1" t="shared" si="196"/>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3"/>
        <v/>
      </c>
      <c r="T2488" s="232" t="str">
        <f ca="1">IF(B2488="","",IF(ISERROR(MATCH($J2488,SorP!$B$1:$B$6261,0)),"",INDIRECT("'SorP'!$A$"&amp;MATCH($S2488&amp;$J2488,SorP!C:C,0))))</f>
        <v/>
      </c>
      <c r="U2488" s="233"/>
      <c r="V2488" s="234" t="e">
        <f ca="1">IF(C2488="",NA(),MATCH($B2488&amp;$C2488,'Smelter Look-up'!$J:$J,0))</f>
        <v>#N/A</v>
      </c>
      <c r="X2488" s="191">
        <f ca="1" t="shared" si="192"/>
        <v>0</v>
      </c>
      <c r="AB2488" s="235" t="str">
        <f ca="1" t="shared" si="194"/>
        <v/>
      </c>
      <c r="AC2488" s="191" t="str">
        <f ca="1" t="shared" si="195"/>
        <v/>
      </c>
      <c r="AD2488" s="191" t="str">
        <f ca="1" t="shared" si="196"/>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3"/>
        <v/>
      </c>
      <c r="T2489" s="232" t="str">
        <f ca="1">IF(B2489="","",IF(ISERROR(MATCH($J2489,SorP!$B$1:$B$6261,0)),"",INDIRECT("'SorP'!$A$"&amp;MATCH($S2489&amp;$J2489,SorP!C:C,0))))</f>
        <v/>
      </c>
      <c r="U2489" s="233"/>
      <c r="V2489" s="234" t="e">
        <f ca="1">IF(C2489="",NA(),MATCH($B2489&amp;$C2489,'Smelter Look-up'!$J:$J,0))</f>
        <v>#N/A</v>
      </c>
      <c r="X2489" s="191">
        <f ca="1" t="shared" si="192"/>
        <v>0</v>
      </c>
      <c r="AB2489" s="235" t="str">
        <f ca="1" t="shared" si="194"/>
        <v/>
      </c>
      <c r="AC2489" s="191" t="str">
        <f ca="1" t="shared" si="195"/>
        <v/>
      </c>
      <c r="AD2489" s="191" t="str">
        <f ca="1" t="shared" si="196"/>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3"/>
        <v/>
      </c>
      <c r="T2490" s="232" t="str">
        <f ca="1">IF(B2490="","",IF(ISERROR(MATCH($J2490,SorP!$B$1:$B$6261,0)),"",INDIRECT("'SorP'!$A$"&amp;MATCH($S2490&amp;$J2490,SorP!C:C,0))))</f>
        <v/>
      </c>
      <c r="U2490" s="233"/>
      <c r="V2490" s="234" t="e">
        <f ca="1">IF(C2490="",NA(),MATCH($B2490&amp;$C2490,'Smelter Look-up'!$J:$J,0))</f>
        <v>#N/A</v>
      </c>
      <c r="X2490" s="191">
        <f ca="1" t="shared" si="192"/>
        <v>0</v>
      </c>
      <c r="AB2490" s="235" t="str">
        <f ca="1" t="shared" si="194"/>
        <v/>
      </c>
      <c r="AC2490" s="191" t="str">
        <f ca="1" t="shared" si="195"/>
        <v/>
      </c>
      <c r="AD2490" s="191" t="str">
        <f ca="1" t="shared" si="196"/>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3"/>
        <v/>
      </c>
      <c r="T2491" s="232" t="str">
        <f ca="1">IF(B2491="","",IF(ISERROR(MATCH($J2491,SorP!$B$1:$B$6261,0)),"",INDIRECT("'SorP'!$A$"&amp;MATCH($S2491&amp;$J2491,SorP!C:C,0))))</f>
        <v/>
      </c>
      <c r="U2491" s="233"/>
      <c r="V2491" s="234" t="e">
        <f ca="1">IF(C2491="",NA(),MATCH($B2491&amp;$C2491,'Smelter Look-up'!$J:$J,0))</f>
        <v>#N/A</v>
      </c>
      <c r="X2491" s="191">
        <f ca="1" t="shared" si="192"/>
        <v>0</v>
      </c>
      <c r="AB2491" s="235" t="str">
        <f ca="1" t="shared" si="194"/>
        <v/>
      </c>
      <c r="AC2491" s="191" t="str">
        <f ca="1" t="shared" si="195"/>
        <v/>
      </c>
      <c r="AD2491" s="191" t="str">
        <f ca="1" t="shared" si="196"/>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3"/>
        <v/>
      </c>
      <c r="T2492" s="232" t="str">
        <f ca="1">IF(B2492="","",IF(ISERROR(MATCH($J2492,SorP!$B$1:$B$6261,0)),"",INDIRECT("'SorP'!$A$"&amp;MATCH($S2492&amp;$J2492,SorP!C:C,0))))</f>
        <v/>
      </c>
      <c r="U2492" s="233"/>
      <c r="V2492" s="234" t="e">
        <f ca="1">IF(C2492="",NA(),MATCH($B2492&amp;$C2492,'Smelter Look-up'!$J:$J,0))</f>
        <v>#N/A</v>
      </c>
      <c r="X2492" s="191">
        <f ca="1" t="shared" si="192"/>
        <v>0</v>
      </c>
      <c r="AB2492" s="235" t="str">
        <f ca="1" t="shared" si="194"/>
        <v/>
      </c>
      <c r="AC2492" s="191" t="str">
        <f ca="1" t="shared" si="195"/>
        <v/>
      </c>
      <c r="AD2492" s="191" t="str">
        <f ca="1" t="shared" si="196"/>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3"/>
        <v/>
      </c>
      <c r="T2493" s="232" t="str">
        <f ca="1">IF(B2493="","",IF(ISERROR(MATCH($J2493,SorP!$B$1:$B$6261,0)),"",INDIRECT("'SorP'!$A$"&amp;MATCH($S2493&amp;$J2493,SorP!C:C,0))))</f>
        <v/>
      </c>
      <c r="U2493" s="233"/>
      <c r="V2493" s="234" t="e">
        <f ca="1">IF(C2493="",NA(),MATCH($B2493&amp;$C2493,'Smelter Look-up'!$J:$J,0))</f>
        <v>#N/A</v>
      </c>
      <c r="X2493" s="191">
        <f ca="1" t="shared" ref="X2493:X2502" si="197">IF(AND(C2493="Smelter not listed",OR(LEN(D2493)=0,LEN(E2493)=0)),1,0)</f>
        <v>0</v>
      </c>
      <c r="AB2493" s="235" t="str">
        <f ca="1" t="shared" si="194"/>
        <v/>
      </c>
      <c r="AC2493" s="191" t="str">
        <f ca="1" t="shared" si="195"/>
        <v/>
      </c>
      <c r="AD2493" s="191" t="str">
        <f ca="1" t="shared" si="196"/>
        <v/>
      </c>
    </row>
    <row r="2494" s="191" customFormat="1" ht="20" spans="1:35">
      <c r="A2494" s="232"/>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29"/>
      <c r="L2494" s="229"/>
      <c r="M2494" s="229"/>
      <c r="N2494" s="229"/>
      <c r="O2494" s="229"/>
      <c r="P2494" s="230"/>
      <c r="Q2494" s="231"/>
      <c r="R2494" s="226" t="str">
        <f ca="1">IF(ISERROR($V2494),"",OFFSET('Smelter Look-up'!$C$4,$V2494-4,0)&amp;"")</f>
        <v/>
      </c>
      <c r="S2494" s="232" t="str">
        <f ca="1" t="shared" si="193"/>
        <v/>
      </c>
      <c r="T2494" s="232" t="str">
        <f ca="1">IF(B2494="","",IF(ISERROR(MATCH($J2494,SorP!$B$1:$B$6261,0)),"",INDIRECT("'SorP'!$A$"&amp;MATCH($S2494&amp;$J2494,SorP!C:C,0))))</f>
        <v/>
      </c>
      <c r="U2494" s="233"/>
      <c r="V2494" s="234" t="e">
        <f ca="1">IF(C2494="",NA(),MATCH($B2494&amp;$C2494,'Smelter Look-up'!$J:$J,0))</f>
        <v>#N/A</v>
      </c>
      <c r="X2494" s="191">
        <f ca="1" t="shared" si="197"/>
        <v>0</v>
      </c>
      <c r="AB2494" s="235" t="str">
        <f ca="1" t="shared" si="194"/>
        <v/>
      </c>
      <c r="AC2494" s="191" t="str">
        <f ca="1" t="shared" si="195"/>
        <v/>
      </c>
      <c r="AD2494" s="191" t="str">
        <f ca="1" t="shared" si="196"/>
        <v/>
      </c>
    </row>
    <row r="2495" s="191" customFormat="1" ht="20" spans="1:35">
      <c r="A2495" s="232"/>
      <c r="B2495" s="138" t="str">
        <f ca="1">IF(LEN(A2495)=0,"",INDEX('Smelter Look-up'!$A:$A,MATCH($A2495,'Smelter Look-up'!$E:$E,0)))</f>
        <v/>
      </c>
      <c r="C2495" s="225" t="str">
        <f ca="1">IF(LEN(A2495)=0,"",INDEX('Smelter Look-up'!$C:$C,MATCH($A2495,'Smelter Look-up'!$E:$E,0)))</f>
        <v/>
      </c>
      <c r="D2495" s="226"/>
      <c r="E2495" s="226" t="str">
        <f ca="1">IF(ISERROR($V2495),"",OFFSET('Smelter Look-up'!$D$4,$V2495-4,0)&amp;"")</f>
        <v/>
      </c>
      <c r="F2495" s="226" t="str">
        <f ca="1">IF(ISERROR($V2495),"",OFFSET('Smelter Look-up'!$E$4,$V2495-4,0))</f>
        <v/>
      </c>
      <c r="G2495" s="226"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30"/>
      <c r="Q2495" s="231"/>
      <c r="R2495" s="226" t="str">
        <f ca="1">IF(ISERROR($V2495),"",OFFSET('Smelter Look-up'!$C$4,$V2495-4,0)&amp;"")</f>
        <v/>
      </c>
      <c r="S2495" s="232" t="str">
        <f ca="1" t="shared" si="193"/>
        <v/>
      </c>
      <c r="T2495" s="232" t="str">
        <f ca="1">IF(B2495="","",IF(ISERROR(MATCH($J2495,SorP!$B$1:$B$6261,0)),"",INDIRECT("'SorP'!$A$"&amp;MATCH($S2495&amp;$J2495,SorP!C:C,0))))</f>
        <v/>
      </c>
      <c r="U2495" s="233"/>
      <c r="V2495" s="234" t="e">
        <f ca="1">IF(C2495="",NA(),MATCH($B2495&amp;$C2495,'Smelter Look-up'!$J:$J,0))</f>
        <v>#N/A</v>
      </c>
      <c r="X2495" s="191">
        <f ca="1" t="shared" si="197"/>
        <v>0</v>
      </c>
      <c r="AB2495" s="235" t="str">
        <f ca="1" t="shared" si="194"/>
        <v/>
      </c>
      <c r="AC2495" s="191" t="str">
        <f ca="1" t="shared" si="195"/>
        <v/>
      </c>
      <c r="AD2495" s="191" t="str">
        <f ca="1" t="shared" si="196"/>
        <v/>
      </c>
    </row>
    <row r="2496" ht="20" spans="1:35">
      <c r="A2496" s="238"/>
      <c r="B2496" s="138" t="str">
        <f ca="1">IF(LEN(A2496)=0,"",INDEX('Smelter Look-up'!$A:$A,MATCH($A2496,'Smelter Look-up'!$E:$E,0)))</f>
        <v/>
      </c>
      <c r="C2496" s="225" t="str">
        <f ca="1">IF(LEN(A2496)=0,"",INDEX('Smelter Look-up'!$C:$C,MATCH($A2496,'Smelter Look-up'!$E:$E,0)))</f>
        <v/>
      </c>
      <c r="D2496" s="226"/>
      <c r="E2496" s="226" t="str">
        <f ca="1">IF(ISERROR($V2496),"",OFFSET('Smelter Look-up'!$D$4,$V2496-4,0)&amp;"")</f>
        <v/>
      </c>
      <c r="F2496" s="226" t="str">
        <f ca="1">IF(ISERROR($V2496),"",OFFSET('Smelter Look-up'!$E$4,$V2496-4,0))</f>
        <v/>
      </c>
      <c r="G2496" s="226"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30"/>
      <c r="Q2496" s="240"/>
      <c r="R2496" s="226" t="str">
        <f ca="1">IF(ISERROR($V2496),"",OFFSET('Smelter Look-up'!$C$4,$V2496-4,0)&amp;"")</f>
        <v/>
      </c>
      <c r="S2496" s="232" t="str">
        <f ca="1" t="shared" ref="S2496:S2501" si="198">IF(B2496="","",IF(ISERROR(MATCH($E2496,CL,0)),"Unknown",INDIRECT("'C'!$A$"&amp;MATCH($E2496,CL,0)+1)))</f>
        <v/>
      </c>
      <c r="T2496" s="232" t="str">
        <f ca="1">IF(B2496="","",IF(ISERROR(MATCH($J2496,SorP!$B$1:$B$6261,0)),"",INDIRECT("'SorP'!$A$"&amp;MATCH($S2496&amp;$J2496,SorP!C:C,0))))</f>
        <v/>
      </c>
      <c r="U2496" s="233"/>
      <c r="V2496" s="234" t="e">
        <f ca="1">IF(C2496="",NA(),MATCH($B2496&amp;$C2496,'Smelter Look-up'!$J:$J,0))</f>
        <v>#N/A</v>
      </c>
      <c r="W2496" s="191"/>
      <c r="X2496" s="191">
        <f ca="1" t="shared" si="197"/>
        <v>0</v>
      </c>
      <c r="Y2496" s="191"/>
      <c r="Z2496" s="191"/>
      <c r="AA2496" s="191"/>
      <c r="AB2496" s="235" t="str">
        <f ca="1" t="shared" si="194"/>
        <v/>
      </c>
      <c r="AC2496" s="191" t="str">
        <f ca="1" t="shared" si="195"/>
        <v/>
      </c>
      <c r="AD2496" s="191" t="str">
        <f ca="1" t="shared" si="196"/>
        <v/>
      </c>
      <c r="AE2496" s="191"/>
      <c r="AF2496" s="191"/>
      <c r="AG2496" s="191"/>
      <c r="AH2496" s="191"/>
      <c r="AI2496" s="191"/>
    </row>
    <row r="2497" ht="20" spans="1:35">
      <c r="A2497" s="232"/>
      <c r="B2497" s="241" t="str">
        <f ca="1">IF(LEN(A2497)=0,"",INDEX('Smelter Look-up'!$A:$A,MATCH($A2497,'Smelter Look-up'!$E:$E,0)))</f>
        <v/>
      </c>
      <c r="C2497" s="225" t="str">
        <f ca="1">IF(LEN(A2497)=0,"",INDEX('Smelter Look-up'!$C:$C,MATCH($A2497,'Smelter Look-up'!$E:$E,0)))</f>
        <v/>
      </c>
      <c r="D2497" s="242"/>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29"/>
      <c r="L2497" s="229"/>
      <c r="M2497" s="229"/>
      <c r="N2497" s="229"/>
      <c r="O2497" s="229"/>
      <c r="P2497" s="243"/>
      <c r="Q2497" s="231"/>
      <c r="R2497" s="244" t="str">
        <f ca="1">IF(ISERROR($V2497),"",OFFSET('Smelter Look-up'!$C$4,$V2497-4,0)&amp;"")</f>
        <v/>
      </c>
      <c r="S2497" s="232" t="str">
        <f ca="1" t="shared" si="198"/>
        <v/>
      </c>
      <c r="T2497" s="232" t="str">
        <f ca="1">IF(B2497="","",IF(ISERROR(MATCH($J2497,SorP!$B$1:$B$6261,0)),"",INDIRECT("'SorP'!$A$"&amp;MATCH($S2497&amp;$J2497,SorP!C:C,0))))</f>
        <v/>
      </c>
      <c r="U2497" s="233"/>
      <c r="V2497" s="234" t="e">
        <f ca="1">IF(C2497="",NA(),MATCH($B2497&amp;$C2497,'Smelter Look-up'!$J:$J,0))</f>
        <v>#N/A</v>
      </c>
      <c r="W2497" s="191"/>
      <c r="X2497" s="191">
        <f ca="1" t="shared" si="197"/>
        <v>0</v>
      </c>
      <c r="Y2497" s="191"/>
      <c r="Z2497" s="191"/>
      <c r="AA2497" s="191"/>
      <c r="AB2497" s="235" t="str">
        <f ca="1" t="shared" si="194"/>
        <v/>
      </c>
      <c r="AC2497" s="191" t="str">
        <f ca="1" t="shared" si="195"/>
        <v/>
      </c>
      <c r="AD2497" s="191" t="str">
        <f ca="1" t="shared" si="196"/>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8"/>
        <v/>
      </c>
      <c r="T2498" s="232" t="str">
        <f ca="1">IF(B2498="","",IF(ISERROR(MATCH($J2498,SorP!$B$1:$B$6261,0)),"",INDIRECT("'SorP'!$A$"&amp;MATCH($S2498&amp;$J2498,SorP!C:C,0))))</f>
        <v/>
      </c>
      <c r="U2498" s="233"/>
      <c r="V2498" s="234" t="e">
        <f ca="1">IF(C2498="",NA(),MATCH($B2498&amp;$C2498,'Smelter Look-up'!$J:$J,0))</f>
        <v>#N/A</v>
      </c>
      <c r="W2498" s="191"/>
      <c r="X2498" s="191">
        <f ca="1" t="shared" si="197"/>
        <v>0</v>
      </c>
      <c r="Y2498" s="191"/>
      <c r="Z2498" s="191"/>
      <c r="AA2498" s="191"/>
      <c r="AB2498" s="235" t="str">
        <f ca="1" t="shared" si="194"/>
        <v/>
      </c>
      <c r="AC2498" s="191" t="str">
        <f ca="1" t="shared" si="195"/>
        <v/>
      </c>
      <c r="AD2498" s="191" t="str">
        <f ca="1" t="shared" si="196"/>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8"/>
        <v/>
      </c>
      <c r="T2499" s="232" t="str">
        <f ca="1">IF(B2499="","",IF(ISERROR(MATCH($J2499,SorP!$B$1:$B$6261,0)),"",INDIRECT("'SorP'!$A$"&amp;MATCH($S2499&amp;$J2499,SorP!C:C,0))))</f>
        <v/>
      </c>
      <c r="U2499" s="233"/>
      <c r="V2499" s="234" t="e">
        <f ca="1">IF(C2499="",NA(),MATCH($B2499&amp;$C2499,'Smelter Look-up'!$J:$J,0))</f>
        <v>#N/A</v>
      </c>
      <c r="W2499" s="191"/>
      <c r="X2499" s="191">
        <f ca="1" t="shared" si="197"/>
        <v>0</v>
      </c>
      <c r="Y2499" s="191"/>
      <c r="Z2499" s="191"/>
      <c r="AA2499" s="191"/>
      <c r="AB2499" s="235" t="str">
        <f ca="1" t="shared" si="194"/>
        <v/>
      </c>
      <c r="AC2499" s="191" t="str">
        <f ca="1" t="shared" si="195"/>
        <v/>
      </c>
      <c r="AD2499" s="191" t="str">
        <f ca="1" t="shared" si="196"/>
        <v/>
      </c>
      <c r="AE2499" s="191"/>
      <c r="AF2499" s="191"/>
      <c r="AG2499" s="191"/>
      <c r="AH2499" s="191"/>
      <c r="AI2499" s="191"/>
    </row>
    <row r="2500" ht="20" spans="1:35">
      <c r="A2500" s="238"/>
      <c r="B2500" s="241" t="str">
        <f ca="1">IF(LEN(A2500)=0,"",INDEX('Smelter Look-up'!$A:$A,MATCH($A2500,'Smelter Look-up'!$E:$E,0)))</f>
        <v/>
      </c>
      <c r="C2500" s="225" t="str">
        <f ca="1">IF(LEN(A2500)=0,"",INDEX('Smelter Look-up'!$C:$C,MATCH($A2500,'Smelter Look-up'!$E:$E,0)))</f>
        <v/>
      </c>
      <c r="D2500" s="226"/>
      <c r="E2500" s="242" t="str">
        <f ca="1">IF(ISERROR($V2500),"",OFFSET('Smelter Look-up'!$D$4,$V2500-4,0)&amp;"")</f>
        <v/>
      </c>
      <c r="F2500" s="242" t="str">
        <f ca="1">IF(ISERROR($V2500),"",OFFSET('Smelter Look-up'!$E$4,$V2500-4,0))</f>
        <v/>
      </c>
      <c r="G2500" s="242" t="str">
        <f ca="1">IF(C2500=$X$4,"Enter smelter details",IF(ISERROR($V2500),"",OFFSET('Smelter Look-up'!$F$4,$V2500-4,0)))</f>
        <v/>
      </c>
      <c r="H2500" s="227" t="str">
        <f ca="1">IF(ISERROR($V2500),"",OFFSET('Smelter Look-up'!$G$4,$V2500-4,0))</f>
        <v/>
      </c>
      <c r="I2500" s="228" t="str">
        <f ca="1">IF(ISERROR($V2500),"",OFFSET('Smelter Look-up'!$H$4,$V2500-4,0))</f>
        <v/>
      </c>
      <c r="J2500" s="228" t="str">
        <f ca="1">IF(ISERROR($V2500),"",OFFSET('Smelter Look-up'!$I$4,$V2500-4,0))</f>
        <v/>
      </c>
      <c r="K2500" s="239"/>
      <c r="L2500" s="239"/>
      <c r="M2500" s="239"/>
      <c r="N2500" s="239"/>
      <c r="O2500" s="239"/>
      <c r="P2500" s="245"/>
      <c r="Q2500" s="240"/>
      <c r="R2500" s="244" t="str">
        <f ca="1">IF(ISERROR($V2500),"",OFFSET('Smelter Look-up'!$C$4,$V2500-4,0)&amp;"")</f>
        <v/>
      </c>
      <c r="S2500" s="232" t="str">
        <f ca="1" t="shared" si="198"/>
        <v/>
      </c>
      <c r="T2500" s="232" t="str">
        <f ca="1">IF(B2500="","",IF(ISERROR(MATCH($J2500,SorP!$B$1:$B$6261,0)),"",INDIRECT("'SorP'!$A$"&amp;MATCH($S2500&amp;$J2500,SorP!C:C,0))))</f>
        <v/>
      </c>
      <c r="U2500" s="233"/>
      <c r="V2500" s="234" t="e">
        <f ca="1">IF(C2500="",NA(),MATCH($B2500&amp;$C2500,'Smelter Look-up'!$J:$J,0))</f>
        <v>#N/A</v>
      </c>
      <c r="W2500" s="191"/>
      <c r="X2500" s="191">
        <f ca="1" t="shared" si="197"/>
        <v>0</v>
      </c>
      <c r="Y2500" s="191"/>
      <c r="Z2500" s="191"/>
      <c r="AA2500" s="191"/>
      <c r="AB2500" s="235" t="str">
        <f ca="1" t="shared" si="194"/>
        <v/>
      </c>
      <c r="AC2500" s="191" t="str">
        <f ca="1" t="shared" ref="AC2500:AC2502" si="199">B2500</f>
        <v/>
      </c>
      <c r="AD2500" s="191" t="str">
        <f ca="1" t="shared" ref="AD2500:AD2502" si="200">IF(C2500="Smelter not listed",D2500,C2500)</f>
        <v/>
      </c>
      <c r="AE2500" s="191"/>
      <c r="AF2500" s="191"/>
      <c r="AG2500" s="191"/>
      <c r="AH2500" s="191"/>
      <c r="AI2500" s="191"/>
    </row>
    <row r="2501" ht="20" spans="1:35">
      <c r="A2501" s="238"/>
      <c r="B2501" s="241" t="str">
        <f ca="1">IF(LEN(A2501)=0,"",INDEX('Smelter Look-up'!$A:$A,MATCH($A2501,'Smelter Look-up'!$E:$E,0)))</f>
        <v/>
      </c>
      <c r="C2501" s="225" t="str">
        <f ca="1">IF(LEN(A2501)=0,"",INDEX('Smelter Look-up'!$C:$C,MATCH($A2501,'Smelter Look-up'!$E:$E,0)))</f>
        <v/>
      </c>
      <c r="D2501" s="226"/>
      <c r="E2501" s="242" t="str">
        <f ca="1">IF(ISERROR($V2501),"",OFFSET('Smelter Look-up'!$D$4,$V2501-4,0)&amp;"")</f>
        <v/>
      </c>
      <c r="F2501" s="242" t="str">
        <f ca="1">IF(ISERROR($V2501),"",OFFSET('Smelter Look-up'!$E$4,$V2501-4,0))</f>
        <v/>
      </c>
      <c r="G2501" s="242" t="str">
        <f ca="1">IF(C2501=$X$4,"Enter smelter details",IF(ISERROR($V2501),"",OFFSET('Smelter Look-up'!$F$4,$V2501-4,0)))</f>
        <v/>
      </c>
      <c r="H2501" s="227" t="str">
        <f ca="1">IF(ISERROR($V2501),"",OFFSET('Smelter Look-up'!$G$4,$V2501-4,0))</f>
        <v/>
      </c>
      <c r="I2501" s="228" t="str">
        <f ca="1">IF(ISERROR($V2501),"",OFFSET('Smelter Look-up'!$H$4,$V2501-4,0))</f>
        <v/>
      </c>
      <c r="J2501" s="228" t="str">
        <f ca="1">IF(ISERROR($V2501),"",OFFSET('Smelter Look-up'!$I$4,$V2501-4,0))</f>
        <v/>
      </c>
      <c r="K2501" s="239"/>
      <c r="L2501" s="239"/>
      <c r="M2501" s="239"/>
      <c r="N2501" s="239"/>
      <c r="O2501" s="239"/>
      <c r="P2501" s="245"/>
      <c r="Q2501" s="240"/>
      <c r="R2501" s="244" t="str">
        <f ca="1">IF(ISERROR($V2501),"",OFFSET('Smelter Look-up'!$C$4,$V2501-4,0)&amp;"")</f>
        <v/>
      </c>
      <c r="S2501" s="232" t="str">
        <f ca="1" t="shared" si="198"/>
        <v/>
      </c>
      <c r="T2501" s="232" t="str">
        <f ca="1">IF(B2501="","",IF(ISERROR(MATCH($J2501,SorP!$B$1:$B$6261,0)),"",INDIRECT("'SorP'!$A$"&amp;MATCH($S2501&amp;$J2501,SorP!C:C,0))))</f>
        <v/>
      </c>
      <c r="U2501" s="233"/>
      <c r="V2501" s="234" t="e">
        <f ca="1">IF(C2501="",NA(),MATCH($B2501&amp;$C2501,'Smelter Look-up'!$J:$J,0))</f>
        <v>#N/A</v>
      </c>
      <c r="W2501" s="191"/>
      <c r="X2501" s="191">
        <f ca="1" t="shared" si="197"/>
        <v>0</v>
      </c>
      <c r="Y2501" s="191"/>
      <c r="Z2501" s="191"/>
      <c r="AA2501" s="191"/>
      <c r="AB2501" s="235" t="str">
        <f ca="1" t="shared" si="194"/>
        <v/>
      </c>
      <c r="AC2501" s="191" t="str">
        <f ca="1" t="shared" si="199"/>
        <v/>
      </c>
      <c r="AD2501" s="191" t="str">
        <f ca="1" t="shared" si="200"/>
        <v/>
      </c>
      <c r="AE2501" s="191"/>
      <c r="AF2501" s="191"/>
      <c r="AG2501" s="191"/>
      <c r="AH2501" s="191"/>
      <c r="AI2501" s="191"/>
    </row>
    <row r="2502" ht="20.75" spans="1:35">
      <c r="A2502" s="246"/>
      <c r="B2502" s="247" t="str">
        <f ca="1">IF(LEN(A2502)=0,"",INDEX('Smelter Look-up'!$A:$A,MATCH($A2502,'Smelter Look-up'!$E:$E,0)))</f>
        <v/>
      </c>
      <c r="C2502" s="248" t="str">
        <f ca="1">IF(LEN(A2502)=0,"",INDEX('Smelter Look-up'!$C:$C,MATCH($A2502,'Smelter Look-up'!$E:$E,0)))</f>
        <v/>
      </c>
      <c r="D2502" s="249"/>
      <c r="E2502" s="249" t="str">
        <f ca="1">IF(ISERROR($V2502),"",OFFSET('Smelter Look-up'!$D$4,$V2502-4,0)&amp;"")</f>
        <v/>
      </c>
      <c r="F2502" s="249" t="str">
        <f ca="1">IF(ISERROR($V2502),"",OFFSET('Smelter Look-up'!$E$4,$V2502-4,0))</f>
        <v/>
      </c>
      <c r="G2502" s="249" t="str">
        <f ca="1">IF(C2502=$X$4,"Enter smelter details",IF(ISERROR($V2502),"",OFFSET('Smelter Look-up'!$F$4,$V2502-4,0)))</f>
        <v/>
      </c>
      <c r="H2502" s="250" t="str">
        <f ca="1">IF(ISERROR($V2502),"",OFFSET('Smelter Look-up'!$G$4,$V2502-4,0))</f>
        <v/>
      </c>
      <c r="I2502" s="251" t="str">
        <f ca="1">IF(ISERROR($V2502),"",OFFSET('Smelter Look-up'!$H$4,$V2502-4,0))</f>
        <v/>
      </c>
      <c r="J2502" s="251" t="str">
        <f ca="1">IF(ISERROR($V2502),"",OFFSET('Smelter Look-up'!$I$4,$V2502-4,0))</f>
        <v/>
      </c>
      <c r="K2502" s="252"/>
      <c r="L2502" s="252"/>
      <c r="M2502" s="252"/>
      <c r="N2502" s="252"/>
      <c r="O2502" s="252"/>
      <c r="P2502" s="253"/>
      <c r="Q2502" s="254"/>
      <c r="R2502" s="255" t="str">
        <f ca="1">IF(ISERROR($V2502),"",OFFSET('Smelter Look-up'!$C$4,$V2502-4,0)&amp;"")</f>
        <v/>
      </c>
      <c r="S2502" s="232" t="str">
        <f ca="1" t="shared" ref="S2502" si="201">IF(B2502="","",IF(ISERROR(MATCH($E2502,CL,0)),"Unknown",INDIRECT("'C'!$A$"&amp;MATCH($E2502,CL,0)+1)))</f>
        <v/>
      </c>
      <c r="T2502" s="232" t="str">
        <f ca="1">IF(B2502="","",IF(ISERROR(MATCH($J2502,SorP!$B$1:$B$6261,0)),"",INDIRECT("'SorP'!$A$"&amp;MATCH($S2502&amp;$J2502,SorP!C:C,0))))</f>
        <v/>
      </c>
      <c r="U2502" s="233"/>
      <c r="V2502" s="234" t="e">
        <f ca="1">IF(C2502="",NA(),MATCH($B2502&amp;$C2502,'Smelter Look-up'!$J:$J,0))</f>
        <v>#N/A</v>
      </c>
      <c r="W2502" s="191"/>
      <c r="X2502" s="191">
        <f ca="1" t="shared" si="197"/>
        <v>0</v>
      </c>
      <c r="Y2502" s="191"/>
      <c r="Z2502" s="191"/>
      <c r="AA2502" s="191"/>
      <c r="AB2502" s="235" t="str">
        <f ca="1" t="shared" si="194"/>
        <v/>
      </c>
      <c r="AC2502" s="191" t="str">
        <f ca="1" t="shared" si="199"/>
        <v/>
      </c>
      <c r="AD2502" s="191" t="str">
        <f ca="1" t="shared" si="200"/>
        <v/>
      </c>
      <c r="AE2502" s="191"/>
      <c r="AF2502" s="191"/>
      <c r="AG2502" s="191"/>
      <c r="AH2502" s="191"/>
      <c r="AI2502" s="191"/>
    </row>
    <row r="2503"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2"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50">
    <cfRule type="expression" priority="28">
      <formula>$A$5:$Q1993&lt;&gt;""</formula>
    </cfRule>
  </conditionalFormatting>
  <conditionalFormatting sqref="B5:B2502">
    <cfRule type="expression" dxfId="0" priority="4">
      <formula>IF($B5="",TRUE)</formula>
    </cfRule>
  </conditionalFormatting>
  <conditionalFormatting sqref="C5:C2502">
    <cfRule type="expression" dxfId="0" priority="13" stopIfTrue="1">
      <formula>IF(AND(B5&lt;&gt;"",C5=""),TRUE)</formula>
    </cfRule>
  </conditionalFormatting>
  <conditionalFormatting sqref="D5:D2502">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2">
    <cfRule type="expression" dxfId="10" priority="1" stopIfTrue="1">
      <formula>IF(AND(E5="",$C5=$X$4),TRUE)</formula>
    </cfRule>
    <cfRule type="expression" dxfId="3" priority="9" stopIfTrue="1">
      <formula>IF($C5="Smelter not yet identified",TRUE)</formula>
    </cfRule>
  </conditionalFormatting>
  <conditionalFormatting sqref="G5:G2502">
    <cfRule type="expression" dxfId="11" priority="11" stopIfTrue="1">
      <formula>IF(FIND("Enter smelter details",G5),TRUE)</formula>
    </cfRule>
  </conditionalFormatting>
  <dataValidations count="5">
    <dataValidation type="list" allowBlank="1" showInputMessage="1" showErrorMessage="1" sqref="B5:B2502">
      <formula1>SmelterdropX</formula1>
    </dataValidation>
    <dataValidation type="list" showInputMessage="1" showErrorMessage="1" sqref="C5:C2502">
      <formula1>SN</formula1>
    </dataValidation>
    <dataValidation type="list" allowBlank="1" showInputMessage="1" showErrorMessage="1" sqref="E5:E2502">
      <formula1>CL</formula1>
    </dataValidation>
    <dataValidation type="list" allowBlank="1" showInputMessage="1" showErrorMessage="1" sqref="P5:P2502">
      <formula1>$AH$2:$AH$4</formula1>
    </dataValidation>
    <dataValidation allowBlank="1" showErrorMessage="1" sqref="F5:G2502"/>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8"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To ensure all required fields have been populated before submitting to your customers review form for any line items highlighted in red</v>
      </c>
      <c r="B1" s="148"/>
      <c r="C1" s="148"/>
      <c r="D1" s="149" t="str">
        <f ca="1">OFFSET(L!$C$1,MATCH("Checker"&amp;ADDRESS(ROW(),COLUMN(),4),L!$A:$A,0)-1,SL,,)</f>
        <v>Required fields remaining to be completed</v>
      </c>
      <c r="E1" s="147" t="s">
        <v>40</v>
      </c>
    </row>
    <row r="2" ht="15" spans="1:10">
      <c r="A2" s="150" t="s">
        <v>100</v>
      </c>
      <c r="B2" s="151" t="str">
        <f>IF(F114=1,"Click here to return to Smelter List","")</f>
        <v/>
      </c>
      <c r="C2" s="152" t="str">
        <f>IF(F112=1,"Click here to return to Product List","")</f>
        <v/>
      </c>
      <c r="D2" s="153" t="str">
        <f ca="1">IF(H125=0,"0",H125)</f>
        <v>0</v>
      </c>
    </row>
    <row r="3" ht="15" spans="1:10">
      <c r="A3" s="154" t="str">
        <f ca="1">OFFSET(L!$C$1,MATCH("Checker"&amp;ADDRESS(ROW(),COLUMN(),4),L!$A:$A,0)-1,SL,,)</f>
        <v>Required Fields</v>
      </c>
      <c r="B3" s="154" t="str">
        <f ca="1">OFFSET(L!$C$1,MATCH("Checker"&amp;ADDRESS(ROW(),COLUMN(),4),L!$A:$A,0)-1,SL,,)</f>
        <v>Answer provided</v>
      </c>
      <c r="C3" s="154" t="str">
        <f ca="1">OFFSET(L!$C$1,MATCH("Checker"&amp;ADDRESS(ROW(),COLUMN(),4),L!$A:$A,0)-1,SL,,)</f>
        <v>Notes</v>
      </c>
      <c r="D3" s="154" t="str">
        <f ca="1">OFFSET(L!$C$1,MATCH("Checker"&amp;ADDRESS(ROW(),COLUMN(),4),L!$A:$A,0)-1,SL,,)</f>
        <v>Hyperlink to source</v>
      </c>
      <c r="F3" s="155" t="s">
        <v>101</v>
      </c>
      <c r="G3" s="81" t="s">
        <v>102</v>
      </c>
      <c r="H3" s="81" t="s">
        <v>103</v>
      </c>
      <c r="I3" s="81" t="s">
        <v>104</v>
      </c>
      <c r="J3" s="81" t="s">
        <v>105</v>
      </c>
    </row>
    <row r="4" ht="40.5" spans="1:10">
      <c r="A4" s="156" t="str">
        <f ca="1">Declaration!B8</f>
        <v>Company Name (*):</v>
      </c>
      <c r="B4" s="157" t="str">
        <f>Declaration!D8</f>
        <v>Xiamen Hongfa Electroacoustic Co.,Ltd.</v>
      </c>
      <c r="C4" s="158" t="str">
        <f ca="1" t="shared" ref="C4:C11" si="0">IF(H4=1,J4,I4)</f>
        <v>Complete</v>
      </c>
      <c r="D4" s="159" t="str">
        <f>IF(H4=1,"Click here to enter Company Name","")</f>
        <v/>
      </c>
      <c r="E4" s="147" t="s">
        <v>35</v>
      </c>
      <c r="F4" s="160">
        <v>1</v>
      </c>
      <c r="G4" s="161">
        <f t="shared" ref="G4:G11" si="1">IF(B4=0,1,0)</f>
        <v>0</v>
      </c>
      <c r="H4" s="162">
        <f t="shared" ref="H4:H17" si="2">F4*G4</f>
        <v>0</v>
      </c>
      <c r="I4" s="163" t="str">
        <f ca="1">OFFSET(L!$C$1,MATCH("Checker"&amp;"Comp",L!$A:$A,0)-1,SL,,)</f>
        <v>Complete</v>
      </c>
      <c r="J4" s="164" t="str">
        <f ca="1">OFFSET(L!$C$1,MATCH("Checker"&amp;ADDRESS(ROW(),COLUMN(),4),L!$A:$A,0)-1,SL,,)</f>
        <v>Provide your company name on the Declaration tab cell D8</v>
      </c>
    </row>
    <row r="5" ht="40.5" spans="1:10">
      <c r="A5" s="156" t="str">
        <f ca="1">Declaration!B9</f>
        <v>Declaration Scope or Class (*):</v>
      </c>
      <c r="B5" s="157" t="str">
        <f>Declaration!D9</f>
        <v>C. User defined [Specify in 'Description of scope']</v>
      </c>
      <c r="C5" s="158" t="str">
        <f ca="1" t="shared" si="0"/>
        <v>Complete</v>
      </c>
      <c r="D5" s="165" t="str">
        <f>IF(H5=1,"Click here to enter Declaration Scope","")</f>
        <v/>
      </c>
      <c r="E5" s="147" t="s">
        <v>35</v>
      </c>
      <c r="F5" s="160">
        <v>1</v>
      </c>
      <c r="G5" s="161">
        <f t="shared" si="1"/>
        <v>0</v>
      </c>
      <c r="H5" s="162">
        <f t="shared" si="2"/>
        <v>0</v>
      </c>
      <c r="I5" s="163" t="str">
        <f ca="1">OFFSET(L!$C$1,MATCH("Checker"&amp;"Comp",L!$A:$A,0)-1,SL,,)</f>
        <v>Complete</v>
      </c>
      <c r="J5" s="164" t="str">
        <f ca="1">OFFSET(L!$C$1,MATCH("Checker"&amp;ADDRESS(ROW(),COLUMN(),4),L!$A:$A,0)-1,SL,,)</f>
        <v>Select the scope of declaration on the Declaration tab cell D9</v>
      </c>
    </row>
    <row r="6" ht="22" customHeight="1" spans="1:10">
      <c r="A6" s="166" t="str">
        <f ca="1">Declaration!B10</f>
        <v>Description of Scope: (*)</v>
      </c>
      <c r="B6" s="167" t="str">
        <f>Declaration!D10</f>
        <v>Capacitor</v>
      </c>
      <c r="C6" s="167" t="str">
        <f ca="1" t="shared" si="0"/>
        <v>Complete</v>
      </c>
      <c r="D6" s="165" t="str">
        <f>IF(H6=1,"Click here to provide a Description of Scope","")</f>
        <v/>
      </c>
      <c r="E6" s="147" t="s">
        <v>35</v>
      </c>
      <c r="F6" s="168">
        <f>IF(OR(B5=Declaration!P9,B5=Declaration!Q9,B5=0),0,1)</f>
        <v>1</v>
      </c>
      <c r="G6" s="161">
        <f t="shared" si="1"/>
        <v>0</v>
      </c>
      <c r="H6" s="162">
        <f t="shared" si="2"/>
        <v>0</v>
      </c>
      <c r="I6" s="163" t="str">
        <f ca="1">OFFSET(L!$C$1,MATCH("Checker"&amp;"Comp",L!$A:$A,0)-1,SL,,)</f>
        <v>Complete</v>
      </c>
      <c r="J6" s="81" t="str">
        <f ca="1">OFFSET(L!$C$1,MATCH("Checker"&amp;ADDRESS(ROW(),COLUMN(),4),L!$A:$A,0)-1,SL,,)</f>
        <v>Provide description of scope on Declaration tab cell D10</v>
      </c>
    </row>
    <row r="7" ht="22" customHeight="1" spans="1:10">
      <c r="A7" s="166" t="str">
        <f ca="1">Declaration!B12</f>
        <v>Select Minerals/Metals in Scope (*):</v>
      </c>
      <c r="B7" s="169"/>
      <c r="C7" s="167" t="str">
        <f ca="1" t="shared" si="0"/>
        <v>Complete</v>
      </c>
      <c r="D7" s="170" t="str">
        <f>IF(H7=1,"Click here to enter Minerals/Metals in Scope","")</f>
        <v/>
      </c>
      <c r="E7" s="147"/>
      <c r="F7" s="160">
        <v>1</v>
      </c>
      <c r="G7" s="161">
        <f>IF(Declaration!B30&lt;&gt;"",0,1)</f>
        <v>0</v>
      </c>
      <c r="H7" s="162">
        <f t="shared" si="2"/>
        <v>0</v>
      </c>
      <c r="I7" s="163" t="str">
        <f ca="1">OFFSET(L!$C$1,MATCH("Checker"&amp;"Comp",L!$A:$A,0)-1,SL,,)</f>
        <v>Complete</v>
      </c>
      <c r="J7" s="81" t="str">
        <f ca="1">OFFSET(L!$C$1,MATCH("Checker"&amp;ADDRESS(ROW(),COLUMN(),4),L!$A:$A,0)-1,SL,,)</f>
        <v>Provide at least 1 mineral/metal in Declaration tab cells D12 - G13</v>
      </c>
    </row>
    <row r="8" ht="22" customHeight="1" spans="1:10">
      <c r="A8" s="166">
        <f>Declaration!B14</f>
        <v>0</v>
      </c>
      <c r="B8" s="167"/>
      <c r="C8" s="167"/>
      <c r="D8" s="165"/>
      <c r="E8" s="147"/>
      <c r="F8" s="160"/>
      <c r="G8" s="161"/>
      <c r="H8" s="162"/>
      <c r="I8" s="163"/>
    </row>
    <row r="9" ht="40.5" spans="1:10">
      <c r="A9" s="156" t="str">
        <f ca="1">Declaration!B19</f>
        <v>Contact Name (*):</v>
      </c>
      <c r="B9" s="157" t="str">
        <f>Declaration!D19</f>
        <v>Shufang Zhong</v>
      </c>
      <c r="C9" s="158" t="str">
        <f ca="1" t="shared" si="0"/>
        <v>Complete</v>
      </c>
      <c r="D9" s="170" t="str">
        <f>IF(H9=1,"Click here to enter Contact Name","")</f>
        <v/>
      </c>
      <c r="E9" s="147" t="s">
        <v>35</v>
      </c>
      <c r="F9" s="160">
        <v>1</v>
      </c>
      <c r="G9" s="161">
        <f t="shared" si="1"/>
        <v>0</v>
      </c>
      <c r="H9" s="162">
        <f t="shared" si="2"/>
        <v>0</v>
      </c>
      <c r="I9" s="163" t="str">
        <f ca="1">OFFSET(L!$C$1,MATCH("Checker"&amp;"Comp",L!$A:$A,0)-1,SL,,)</f>
        <v>Complete</v>
      </c>
      <c r="J9" s="81" t="str">
        <f ca="1">OFFSET(L!$C$1,MATCH("Checker"&amp;ADDRESS(ROW(),COLUMN(),4),L!$A:$A,0)-1,SL,,)</f>
        <v>Provide contact name in Declaration tab cell D19 </v>
      </c>
    </row>
    <row r="10" ht="40.5" spans="1:10">
      <c r="A10" s="156" t="str">
        <f ca="1">Declaration!B20</f>
        <v>Email – Contact (*):</v>
      </c>
      <c r="B10" s="171" t="str">
        <f>Declaration!D20</f>
        <v>marketing@hongfa.com</v>
      </c>
      <c r="C10" s="158" t="str">
        <f ca="1" t="shared" si="0"/>
        <v>Complete</v>
      </c>
      <c r="D10" s="170" t="str">
        <f>IF(H10=1,"Click here to enter Email-Contact","")</f>
        <v/>
      </c>
      <c r="E10" s="147" t="s">
        <v>35</v>
      </c>
      <c r="F10" s="160">
        <v>1</v>
      </c>
      <c r="G10" s="161">
        <f>IF(ISNUMBER(SEARCH("@",B10)),0,1)</f>
        <v>0</v>
      </c>
      <c r="H10" s="162">
        <f t="shared" si="2"/>
        <v>0</v>
      </c>
      <c r="I10" s="163" t="str">
        <f ca="1">OFFSET(L!$C$1,MATCH("Checker"&amp;"Comp",L!$A:$A,0)-1,SL,,)</f>
        <v>Complete</v>
      </c>
      <c r="J10" s="81" t="str">
        <f ca="1">OFFSET(L!$C$1,MATCH("Checker"&amp;ADDRESS(ROW(),COLUMN(),4),L!$A:$A,0)-1,SL,,)</f>
        <v>Provide a valid email for contact in Declaration tab cell D20</v>
      </c>
    </row>
    <row r="11" ht="40.5" spans="1:10">
      <c r="A11" s="156" t="str">
        <f ca="1">Declaration!B21</f>
        <v>Phone – Contact (*):</v>
      </c>
      <c r="B11" s="157" t="str">
        <f>Declaration!D21</f>
        <v>+86 592 6106688</v>
      </c>
      <c r="C11" s="158" t="str">
        <f ca="1" t="shared" si="0"/>
        <v>Complete</v>
      </c>
      <c r="D11" s="170" t="str">
        <f>IF(H11=1,"Click here to enter Phone-Contact","")</f>
        <v/>
      </c>
      <c r="E11" s="147" t="s">
        <v>35</v>
      </c>
      <c r="F11" s="160">
        <v>1</v>
      </c>
      <c r="G11" s="161">
        <f t="shared" si="1"/>
        <v>0</v>
      </c>
      <c r="H11" s="162">
        <f t="shared" si="2"/>
        <v>0</v>
      </c>
      <c r="I11" s="163" t="str">
        <f ca="1">OFFSET(L!$C$1,MATCH("Checker"&amp;"Comp",L!$A:$A,0)-1,SL,,)</f>
        <v>Complete</v>
      </c>
      <c r="J11" s="81" t="str">
        <f ca="1">OFFSET(L!$C$1,MATCH("Checker"&amp;ADDRESS(ROW(),COLUMN(),4),L!$A:$A,0)-1,SL,,)</f>
        <v>Provide a phone number for contact in Declaration tab cell D21</v>
      </c>
    </row>
    <row r="12" ht="40.5" spans="1:10">
      <c r="A12" s="156" t="str">
        <f ca="1">Declaration!B22</f>
        <v>Authorizer (*):</v>
      </c>
      <c r="B12" s="157" t="str">
        <f>Declaration!D22</f>
        <v>Ningyi Lu</v>
      </c>
      <c r="C12" s="158" t="str">
        <f ca="1" t="shared" ref="C12:C72" si="3">IF(H12=1,J12,I12)</f>
        <v>Complete</v>
      </c>
      <c r="D12" s="170" t="str">
        <f>IF(H12=1,"Click here to enter an Authorized Company Representative's name","")</f>
        <v/>
      </c>
      <c r="E12" s="147" t="s">
        <v>35</v>
      </c>
      <c r="F12" s="160">
        <v>1</v>
      </c>
      <c r="G12" s="161">
        <f t="shared" ref="G12:G17" si="4">IF(B12=0,1,0)</f>
        <v>0</v>
      </c>
      <c r="H12" s="162">
        <f t="shared" si="2"/>
        <v>0</v>
      </c>
      <c r="I12" s="163" t="str">
        <f ca="1">OFFSET(L!$C$1,MATCH("Checker"&amp;"Comp",L!$A:$A,0)-1,SL,,)</f>
        <v>Complete</v>
      </c>
      <c r="J12" s="81" t="str">
        <f ca="1">OFFSET(L!$C$1,MATCH("Checker"&amp;ADDRESS(ROW(),COLUMN(),4),L!$A:$A,0)-1,SL,,)</f>
        <v>Provide authorized company representative contact name in Declaration tab cell D22</v>
      </c>
    </row>
    <row r="13" ht="27" spans="1:10">
      <c r="A13" s="166" t="str">
        <f ca="1">Declaration!B24</f>
        <v>Email - Authorizer (*):</v>
      </c>
      <c r="B13" s="172" t="str">
        <f>Declaration!D24</f>
        <v>marketing@hongfa.com</v>
      </c>
      <c r="C13" s="167" t="str">
        <f ca="1" t="shared" si="3"/>
        <v>Complete</v>
      </c>
      <c r="D13" s="170" t="str">
        <f>IF(H13=1,"Click here to enter Representative's email","")</f>
        <v/>
      </c>
      <c r="E13" s="147" t="s">
        <v>106</v>
      </c>
      <c r="F13" s="160">
        <v>1</v>
      </c>
      <c r="G13" s="161">
        <f>IF(ISNUMBER(SEARCH("@",B13)),0,1)</f>
        <v>0</v>
      </c>
      <c r="H13" s="162">
        <f t="shared" si="2"/>
        <v>0</v>
      </c>
      <c r="I13" s="163" t="str">
        <f ca="1">OFFSET(L!$C$1,MATCH("Checker"&amp;"Comp",L!$A:$A,0)-1,SL,,)</f>
        <v>Complete</v>
      </c>
      <c r="J13" s="81" t="str">
        <f ca="1">OFFSET(L!$C$1,MATCH("Checker"&amp;ADDRESS(ROW(),COLUMN(),4),L!$A:$A,0)-1,SL,,)</f>
        <v>Provide an email for authorized company representative on Declaration tab cell D24</v>
      </c>
    </row>
    <row r="14" ht="22" customHeight="1" spans="1:10">
      <c r="A14" s="166"/>
      <c r="B14" s="167"/>
      <c r="C14" s="167"/>
      <c r="D14" s="165"/>
      <c r="E14" s="147" t="s">
        <v>35</v>
      </c>
      <c r="F14" s="160"/>
      <c r="G14" s="161"/>
      <c r="H14" s="162">
        <f t="shared" si="2"/>
        <v>0</v>
      </c>
      <c r="I14" s="163"/>
    </row>
    <row r="15" ht="40.5" spans="1:10">
      <c r="A15" s="166" t="str">
        <f ca="1">Declaration!B26</f>
        <v>Effective Date (*):</v>
      </c>
      <c r="B15" s="172">
        <f>Declaration!D26</f>
        <v>46177</v>
      </c>
      <c r="C15" s="167" t="str">
        <f ca="1" t="shared" si="3"/>
        <v>Complete</v>
      </c>
      <c r="D15" s="170" t="str">
        <f>IF(H15=1,"Click here to enter Date of Completion","")</f>
        <v/>
      </c>
      <c r="E15" s="147" t="s">
        <v>35</v>
      </c>
      <c r="F15" s="160">
        <v>1</v>
      </c>
      <c r="G15" s="161">
        <f t="shared" si="4"/>
        <v>0</v>
      </c>
      <c r="H15" s="162">
        <f t="shared" si="2"/>
        <v>0</v>
      </c>
      <c r="I15" s="163" t="str">
        <f ca="1">OFFSET(L!$C$1,MATCH("Checker"&amp;"Comp",L!$A:$A,0)-1,SL,,)</f>
        <v>Complete</v>
      </c>
      <c r="J15" s="81" t="str">
        <f ca="1">OFFSET(L!$C$1,MATCH("Checker"&amp;ADDRESS(ROW(),COLUMN(),4),L!$A:$A,0)-1,SL,,)</f>
        <v>Provide date the form was completed on Declaration tab cell D26</v>
      </c>
    </row>
    <row r="16" ht="25" customHeight="1" spans="1:10">
      <c r="A16" s="167" t="str">
        <f ca="1">Declaration!B29</f>
        <v>1) Is any of the specified mineral/metal intentionally added or used in the product(s) or in the production process? (*)</v>
      </c>
      <c r="B16" s="169"/>
      <c r="C16" s="169"/>
      <c r="D16" s="173"/>
      <c r="E16" s="147" t="s">
        <v>36</v>
      </c>
      <c r="F16" s="160"/>
      <c r="H16" s="81">
        <f t="shared" si="2"/>
        <v>0</v>
      </c>
    </row>
    <row r="17" ht="25" customHeight="1" spans="1:10">
      <c r="A17" s="166" t="str">
        <f>Declaration!B30</f>
        <v>Cobalt(*)</v>
      </c>
      <c r="B17" s="167" t="str">
        <f>Declaration!D30</f>
        <v>No</v>
      </c>
      <c r="C17" s="167" t="str">
        <f ca="1" t="shared" si="3"/>
        <v>Complete</v>
      </c>
      <c r="D17" s="170" t="str">
        <f>IF(H17=1,"Click here to answer question 1 for specified mineral","")</f>
        <v/>
      </c>
      <c r="E17" s="147" t="s">
        <v>40</v>
      </c>
      <c r="F17" s="174">
        <f>IF(A17="",0,1)</f>
        <v>1</v>
      </c>
      <c r="G17" s="161">
        <f t="shared" si="4"/>
        <v>0</v>
      </c>
      <c r="H17" s="162">
        <f t="shared" si="2"/>
        <v>0</v>
      </c>
      <c r="I17" s="163" t="str">
        <f ca="1">OFFSET(L!$C$1,MATCH("Checker"&amp;"Comp",L!$A:$A,0)-1,SL,,)</f>
        <v>Complete</v>
      </c>
      <c r="J17" s="164" t="str">
        <f ca="1">OFFSET(L!$C$1,MATCH("Checker"&amp;ADDRESS(ROW(),COLUMN(),4),L!$A:$A,0)-1,SL,,)</f>
        <v>Declare if specified mineral is intentionally added to your products on Declaration tab cell D30</v>
      </c>
    </row>
    <row r="18" ht="25" customHeight="1" spans="1:10">
      <c r="A18" s="166" t="str">
        <f>Declaration!B31</f>
        <v>Copper(*)</v>
      </c>
      <c r="B18" s="167" t="str">
        <f>Declaration!D31</f>
        <v>Yes</v>
      </c>
      <c r="C18" s="167" t="str">
        <f ca="1" t="shared" si="3"/>
        <v>Complete</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Complete</v>
      </c>
      <c r="J18" s="164" t="str">
        <f ca="1">OFFSET(L!$C$1,MATCH("Checker"&amp;ADDRESS(ROW(),COLUMN(),4),L!$A:$A,0)-1,SL,,)</f>
        <v>Declare if specified mineral is intentionally added to your products on Declaration tab cell D31</v>
      </c>
    </row>
    <row r="19" ht="25" customHeight="1" spans="1:10">
      <c r="A19" s="166" t="str">
        <f>Declaration!B32</f>
        <v>Graphite(*)</v>
      </c>
      <c r="B19" s="167" t="str">
        <f>Declaration!D32</f>
        <v>No</v>
      </c>
      <c r="C19" s="167" t="str">
        <f ca="1" t="shared" si="3"/>
        <v>Complete</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Complete</v>
      </c>
      <c r="J19" s="164" t="str">
        <f ca="1">OFFSET(L!$C$1,MATCH("Checker"&amp;ADDRESS(ROW(),COLUMN(),4),L!$A:$A,0)-1,SL,,)</f>
        <v>Declare if specified mineral is intentionally added to your products on Declaration tab cell D32</v>
      </c>
    </row>
    <row r="20" ht="25" customHeight="1" spans="1:10">
      <c r="A20" s="166" t="str">
        <f>Declaration!B33</f>
        <v>Lithium(*)</v>
      </c>
      <c r="B20" s="167" t="str">
        <f>Declaration!D33</f>
        <v>No</v>
      </c>
      <c r="C20" s="167" t="str">
        <f ca="1" t="shared" si="3"/>
        <v>Complete</v>
      </c>
      <c r="D20" s="170" t="str">
        <f t="shared" si="8"/>
        <v/>
      </c>
      <c r="E20" s="147" t="s">
        <v>35</v>
      </c>
      <c r="F20" s="174">
        <f t="shared" si="5"/>
        <v>1</v>
      </c>
      <c r="G20" s="161">
        <f t="shared" si="6"/>
        <v>0</v>
      </c>
      <c r="H20" s="162">
        <f t="shared" si="7"/>
        <v>0</v>
      </c>
      <c r="I20" s="163" t="str">
        <f ca="1">OFFSET(L!$C$1,MATCH("Checker"&amp;"Comp",L!$A:$A,0)-1,SL,,)</f>
        <v>Complete</v>
      </c>
      <c r="J20" s="164" t="str">
        <f ca="1">OFFSET(L!$C$1,MATCH("Checker"&amp;ADDRESS(ROW(),COLUMN(),4),L!$A:$A,0)-1,SL,,)</f>
        <v>Declare if specified mineral is intentionally added to your products on Declaration tab cell D33</v>
      </c>
    </row>
    <row r="21" ht="25" customHeight="1" spans="1:10">
      <c r="A21" s="166" t="str">
        <f>Declaration!B34</f>
        <v>Mica(*)</v>
      </c>
      <c r="B21" s="167" t="str">
        <f>Declaration!D34</f>
        <v>No</v>
      </c>
      <c r="C21" s="167" t="str">
        <f ca="1" t="shared" si="3"/>
        <v>Complete</v>
      </c>
      <c r="D21" s="170" t="str">
        <f t="shared" si="8"/>
        <v/>
      </c>
      <c r="E21" s="147"/>
      <c r="F21" s="174">
        <f t="shared" si="5"/>
        <v>1</v>
      </c>
      <c r="G21" s="161">
        <f t="shared" si="6"/>
        <v>0</v>
      </c>
      <c r="H21" s="162">
        <f t="shared" si="7"/>
        <v>0</v>
      </c>
      <c r="I21" s="163" t="str">
        <f ca="1">OFFSET(L!$C$1,MATCH("Checker"&amp;"Comp",L!$A:$A,0)-1,SL,,)</f>
        <v>Complete</v>
      </c>
      <c r="J21" s="164" t="str">
        <f ca="1">OFFSET(L!$C$1,MATCH("Checker"&amp;ADDRESS(ROW(),COLUMN(),4),L!$A:$A,0)-1,SL,,)</f>
        <v>Declare if specified mineral is intentionally added to your products on Declaration tab cell D34</v>
      </c>
    </row>
    <row r="22" ht="25" customHeight="1" spans="1:10">
      <c r="A22" s="166" t="str">
        <f>Declaration!B35</f>
        <v>Nickel(*)</v>
      </c>
      <c r="B22" s="167" t="str">
        <f>Declaration!D35</f>
        <v>Yes</v>
      </c>
      <c r="C22" s="167" t="str">
        <f ca="1" t="shared" si="3"/>
        <v>Complete</v>
      </c>
      <c r="D22" s="170" t="str">
        <f t="shared" si="8"/>
        <v/>
      </c>
      <c r="E22" s="147"/>
      <c r="F22" s="174">
        <f t="shared" si="5"/>
        <v>1</v>
      </c>
      <c r="G22" s="161">
        <f t="shared" si="6"/>
        <v>0</v>
      </c>
      <c r="H22" s="162">
        <f t="shared" si="7"/>
        <v>0</v>
      </c>
      <c r="I22" s="163" t="str">
        <f ca="1">OFFSET(L!$C$1,MATCH("Checker"&amp;"Comp",L!$A:$A,0)-1,SL,,)</f>
        <v>Complete</v>
      </c>
      <c r="J22" s="164" t="str">
        <f ca="1">OFFSET(L!$C$1,MATCH("Checker"&amp;ADDRESS(ROW(),COLUMN(),4),L!$A:$A,0)-1,SL,,)</f>
        <v>Declare if specified mineral is intentionally added to your products on Declaration tab cell D35</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Does any of the specified mineral/metal remain in the product(s)? (*)</v>
      </c>
      <c r="B27" s="169"/>
      <c r="C27" s="169"/>
      <c r="D27" s="173"/>
      <c r="E27" s="147" t="s">
        <v>35</v>
      </c>
      <c r="F27" s="160"/>
      <c r="J27" s="164"/>
    </row>
    <row r="28" ht="40.5" spans="1:10">
      <c r="A28" s="166" t="str">
        <f>Declaration!B42</f>
        <v>Cobalt</v>
      </c>
      <c r="B28" s="167">
        <f>Declaration!D42</f>
        <v>0</v>
      </c>
      <c r="C28" s="158" t="str">
        <f ca="1" t="shared" ref="C28:C37" si="9">IF(H28=1,J28,I28)</f>
        <v>Complete</v>
      </c>
      <c r="D28" s="170" t="str">
        <f>IF(H28=1,"Click here to answer question 2 for specified mineral","")</f>
        <v/>
      </c>
      <c r="E28" s="147" t="s">
        <v>35</v>
      </c>
      <c r="F28" s="168">
        <f>IF(OR(A17="",B17="No",B17="Unknown",B17="Not declaring"),0,1)</f>
        <v>0</v>
      </c>
      <c r="G28" s="161">
        <f>IF(B28=0,1,0)</f>
        <v>1</v>
      </c>
      <c r="H28" s="162">
        <f>F28*G28</f>
        <v>0</v>
      </c>
      <c r="I28" s="163"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6" t="str">
        <f>Declaration!B43</f>
        <v>Copper(*)</v>
      </c>
      <c r="B29" s="167" t="str">
        <f>Declaration!D43</f>
        <v>Yes</v>
      </c>
      <c r="C29" s="158" t="str">
        <f ca="1" t="shared" si="9"/>
        <v>Complete</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6" t="str">
        <f>Declaration!B44</f>
        <v>Graphite</v>
      </c>
      <c r="B30" s="167">
        <f>Declaration!D44</f>
        <v>0</v>
      </c>
      <c r="C30" s="158" t="str">
        <f ca="1" t="shared" si="9"/>
        <v>Complete</v>
      </c>
      <c r="D30" s="170" t="str">
        <f t="shared" si="10"/>
        <v/>
      </c>
      <c r="E30" s="147"/>
      <c r="F30" s="168">
        <f t="shared" si="11"/>
        <v>0</v>
      </c>
      <c r="G30" s="161">
        <f t="shared" si="12"/>
        <v>1</v>
      </c>
      <c r="H30" s="162">
        <f t="shared" si="13"/>
        <v>0</v>
      </c>
      <c r="I30" s="163"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6" t="str">
        <f>Declaration!B45</f>
        <v>Lithium</v>
      </c>
      <c r="B31" s="167">
        <f>Declaration!D45</f>
        <v>0</v>
      </c>
      <c r="C31" s="158" t="str">
        <f ca="1" t="shared" si="9"/>
        <v>Complete</v>
      </c>
      <c r="D31" s="170" t="str">
        <f t="shared" si="10"/>
        <v/>
      </c>
      <c r="E31" s="147"/>
      <c r="F31" s="168">
        <f t="shared" si="11"/>
        <v>0</v>
      </c>
      <c r="G31" s="161">
        <f t="shared" si="12"/>
        <v>1</v>
      </c>
      <c r="H31" s="162">
        <f t="shared" si="13"/>
        <v>0</v>
      </c>
      <c r="I31" s="163"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6" t="str">
        <f>Declaration!B46</f>
        <v>Mica</v>
      </c>
      <c r="B32" s="167">
        <f>Declaration!D46</f>
        <v>0</v>
      </c>
      <c r="C32" s="158" t="str">
        <f ca="1" t="shared" si="9"/>
        <v>Complete</v>
      </c>
      <c r="D32" s="170" t="str">
        <f t="shared" si="10"/>
        <v/>
      </c>
      <c r="E32" s="147"/>
      <c r="F32" s="168">
        <f t="shared" si="11"/>
        <v>0</v>
      </c>
      <c r="G32" s="161">
        <f t="shared" si="12"/>
        <v>1</v>
      </c>
      <c r="H32" s="162">
        <f t="shared" si="13"/>
        <v>0</v>
      </c>
      <c r="I32" s="163"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6" t="str">
        <f>Declaration!B47</f>
        <v>Nickel(*)</v>
      </c>
      <c r="B33" s="167" t="str">
        <f>Declaration!D47</f>
        <v>Yes</v>
      </c>
      <c r="C33" s="158" t="str">
        <f ca="1" t="shared" si="9"/>
        <v>Complete</v>
      </c>
      <c r="D33" s="170" t="str">
        <f t="shared" si="10"/>
        <v/>
      </c>
      <c r="E33" s="147"/>
      <c r="F33" s="168">
        <f t="shared" si="11"/>
        <v>1</v>
      </c>
      <c r="G33" s="161">
        <f t="shared" si="12"/>
        <v>0</v>
      </c>
      <c r="H33" s="162">
        <f t="shared" si="13"/>
        <v>0</v>
      </c>
      <c r="I33" s="163"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Do any of the smelters or processors in your supply chain source the specified mineral/metal from conflict-affected and high-risk areas? (OECD Due Diligence Guidance, see definitions tab) (*)</v>
      </c>
      <c r="B38" s="169"/>
      <c r="C38" s="169"/>
      <c r="D38" s="173"/>
      <c r="E38" s="147" t="s">
        <v>35</v>
      </c>
      <c r="F38" s="160"/>
      <c r="J38" s="164"/>
    </row>
    <row r="39" ht="40.5" spans="1:10">
      <c r="A39" s="166" t="str">
        <f>Declaration!B54</f>
        <v>Cobalt</v>
      </c>
      <c r="B39" s="167">
        <f>Declaration!D54</f>
        <v>0</v>
      </c>
      <c r="C39" s="158" t="str">
        <f ca="1" t="shared" si="3"/>
        <v>Complete</v>
      </c>
      <c r="D39" s="176" t="str">
        <f>IF(H39=1,"Click here to answer question 3 for Specified mineral","")</f>
        <v/>
      </c>
      <c r="E39" s="147" t="s">
        <v>35</v>
      </c>
      <c r="F39" s="168">
        <f>IF(OR(A17="",B17="No",B17="Unknown",B17="Not declaring",B28="No",B28="Unknown"),0,1)</f>
        <v>0</v>
      </c>
      <c r="G39" s="161">
        <f t="shared" ref="G39:G111" si="14">IF(B39=0,1,0)</f>
        <v>1</v>
      </c>
      <c r="H39" s="162">
        <f t="shared" ref="H39:H112" si="15">F39*G39</f>
        <v>0</v>
      </c>
      <c r="I39" s="163"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6" t="str">
        <f>Declaration!B55</f>
        <v>Copper(*)</v>
      </c>
      <c r="B40" s="167" t="str">
        <f>Declaration!D55</f>
        <v>No</v>
      </c>
      <c r="C40" s="158" t="str">
        <f ca="1" t="shared" si="3"/>
        <v>Complete</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6" t="str">
        <f>Declaration!B56</f>
        <v>Graphite</v>
      </c>
      <c r="B41" s="167">
        <f>Declaration!D56</f>
        <v>0</v>
      </c>
      <c r="C41" s="158" t="str">
        <f ca="1" t="shared" si="3"/>
        <v>Complete</v>
      </c>
      <c r="D41" s="176" t="str">
        <f t="shared" si="16"/>
        <v/>
      </c>
      <c r="E41" s="147"/>
      <c r="F41" s="168">
        <f t="shared" si="17"/>
        <v>0</v>
      </c>
      <c r="G41" s="161">
        <f t="shared" si="18"/>
        <v>1</v>
      </c>
      <c r="H41" s="162">
        <f t="shared" si="19"/>
        <v>0</v>
      </c>
      <c r="I41" s="163"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6" t="str">
        <f>Declaration!B57</f>
        <v>Lithium</v>
      </c>
      <c r="B42" s="167">
        <f>Declaration!D57</f>
        <v>0</v>
      </c>
      <c r="C42" s="158" t="str">
        <f ca="1" t="shared" si="3"/>
        <v>Complete</v>
      </c>
      <c r="D42" s="176" t="str">
        <f t="shared" si="16"/>
        <v/>
      </c>
      <c r="E42" s="147"/>
      <c r="F42" s="168">
        <f t="shared" si="17"/>
        <v>0</v>
      </c>
      <c r="G42" s="161">
        <f t="shared" si="18"/>
        <v>1</v>
      </c>
      <c r="H42" s="162">
        <f t="shared" si="19"/>
        <v>0</v>
      </c>
      <c r="I42" s="163"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6" t="str">
        <f>Declaration!B58</f>
        <v>Mica</v>
      </c>
      <c r="B43" s="167">
        <f>Declaration!D58</f>
        <v>0</v>
      </c>
      <c r="C43" s="158" t="str">
        <f ca="1" t="shared" si="3"/>
        <v>Complete</v>
      </c>
      <c r="D43" s="176" t="str">
        <f t="shared" si="16"/>
        <v/>
      </c>
      <c r="E43" s="147"/>
      <c r="F43" s="168">
        <f t="shared" si="17"/>
        <v>0</v>
      </c>
      <c r="G43" s="161">
        <f t="shared" si="18"/>
        <v>1</v>
      </c>
      <c r="H43" s="162">
        <f t="shared" si="19"/>
        <v>0</v>
      </c>
      <c r="I43" s="163"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6" t="str">
        <f>Declaration!B59</f>
        <v>Nickel(*)</v>
      </c>
      <c r="B44" s="167" t="str">
        <f>Declaration!D59</f>
        <v>No</v>
      </c>
      <c r="C44" s="158" t="str">
        <f ca="1" t="shared" si="3"/>
        <v>Complete</v>
      </c>
      <c r="D44" s="176" t="str">
        <f t="shared" si="16"/>
        <v/>
      </c>
      <c r="E44" s="147"/>
      <c r="F44" s="168">
        <f t="shared" si="17"/>
        <v>1</v>
      </c>
      <c r="G44" s="161">
        <f t="shared" si="18"/>
        <v>0</v>
      </c>
      <c r="H44" s="162">
        <f t="shared" si="19"/>
        <v>0</v>
      </c>
      <c r="I44" s="163"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Does 100 percent of the specified mineral/metal originate from recycled or scrap sources?(*)</v>
      </c>
      <c r="B49" s="169"/>
      <c r="C49" s="169"/>
      <c r="D49" s="173"/>
      <c r="E49" s="147" t="s">
        <v>35</v>
      </c>
      <c r="F49" s="160"/>
      <c r="J49" s="164"/>
    </row>
    <row r="50" ht="55.5" customHeight="1" spans="1:10">
      <c r="A50" s="166" t="str">
        <f>Declaration!B66</f>
        <v>Cobalt</v>
      </c>
      <c r="B50" s="167">
        <f>Declaration!D66</f>
        <v>0</v>
      </c>
      <c r="C50" s="158" t="str">
        <f ca="1">IF(H50=1,J50,I50)</f>
        <v>Complete</v>
      </c>
      <c r="D50" s="176" t="str">
        <f>IF(H50=1,"Click here to answer question 4 for specified mineral","")</f>
        <v/>
      </c>
      <c r="E50" s="147" t="s">
        <v>35</v>
      </c>
      <c r="F50" s="168">
        <f>F39</f>
        <v>0</v>
      </c>
      <c r="G50" s="161">
        <f>IF(B50=0,1,0)</f>
        <v>1</v>
      </c>
      <c r="H50" s="162">
        <f>F50*G50</f>
        <v>0</v>
      </c>
      <c r="I50" s="163" t="str">
        <f ca="1">OFFSET(L!$C$1,MATCH("Checker"&amp;"Comp",L!$A:$A,0)-1,SL,,)</f>
        <v>Complete</v>
      </c>
      <c r="J50" s="164"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6" t="str">
        <f>Declaration!B67</f>
        <v>Copper(*)</v>
      </c>
      <c r="B51" s="167" t="str">
        <f>Declaration!D67</f>
        <v>No</v>
      </c>
      <c r="C51" s="158" t="str">
        <f ca="1" t="shared" ref="C51:C59" si="20">IF(H51=1,J51,I51)</f>
        <v>Complete</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Complete</v>
      </c>
      <c r="J51" s="164"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6" t="str">
        <f>Declaration!B68</f>
        <v>Graphite</v>
      </c>
      <c r="B52" s="167">
        <f>Declaration!D68</f>
        <v>0</v>
      </c>
      <c r="C52" s="158" t="str">
        <f ca="1" t="shared" si="20"/>
        <v>Complete</v>
      </c>
      <c r="D52" s="176" t="str">
        <f t="shared" si="21"/>
        <v/>
      </c>
      <c r="E52" s="147"/>
      <c r="F52" s="168">
        <f t="shared" si="22"/>
        <v>0</v>
      </c>
      <c r="G52" s="161">
        <f t="shared" si="23"/>
        <v>1</v>
      </c>
      <c r="H52" s="162">
        <f t="shared" si="24"/>
        <v>0</v>
      </c>
      <c r="I52" s="163" t="str">
        <f ca="1">OFFSET(L!$C$1,MATCH("Checker"&amp;"Comp",L!$A:$A,0)-1,SL,,)</f>
        <v>Complete</v>
      </c>
      <c r="J52" s="164"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6" t="str">
        <f>Declaration!B69</f>
        <v>Lithium</v>
      </c>
      <c r="B53" s="167">
        <f>Declaration!D69</f>
        <v>0</v>
      </c>
      <c r="C53" s="158" t="str">
        <f ca="1" t="shared" si="20"/>
        <v>Complete</v>
      </c>
      <c r="D53" s="176" t="str">
        <f t="shared" si="21"/>
        <v/>
      </c>
      <c r="E53" s="147"/>
      <c r="F53" s="168">
        <f t="shared" si="22"/>
        <v>0</v>
      </c>
      <c r="G53" s="161">
        <f t="shared" si="23"/>
        <v>1</v>
      </c>
      <c r="H53" s="162">
        <f t="shared" si="24"/>
        <v>0</v>
      </c>
      <c r="I53" s="163" t="str">
        <f ca="1">OFFSET(L!$C$1,MATCH("Checker"&amp;"Comp",L!$A:$A,0)-1,SL,,)</f>
        <v>Complete</v>
      </c>
      <c r="J53" s="164"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6" t="str">
        <f>Declaration!B70</f>
        <v>Mica</v>
      </c>
      <c r="B54" s="167">
        <f>Declaration!D70</f>
        <v>0</v>
      </c>
      <c r="C54" s="158" t="str">
        <f ca="1" t="shared" si="20"/>
        <v>Complete</v>
      </c>
      <c r="D54" s="176" t="str">
        <f t="shared" si="21"/>
        <v/>
      </c>
      <c r="E54" s="147"/>
      <c r="F54" s="168">
        <f t="shared" si="22"/>
        <v>0</v>
      </c>
      <c r="G54" s="161">
        <f t="shared" si="23"/>
        <v>1</v>
      </c>
      <c r="H54" s="162">
        <f t="shared" si="24"/>
        <v>0</v>
      </c>
      <c r="I54" s="163" t="str">
        <f ca="1">OFFSET(L!$C$1,MATCH("Checker"&amp;"Comp",L!$A:$A,0)-1,SL,,)</f>
        <v>Complete</v>
      </c>
      <c r="J54" s="164"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6" t="str">
        <f>Declaration!B71</f>
        <v>Nickel(*)</v>
      </c>
      <c r="B55" s="167" t="str">
        <f>Declaration!D71</f>
        <v>No</v>
      </c>
      <c r="C55" s="158" t="str">
        <f ca="1" t="shared" si="20"/>
        <v>Complete</v>
      </c>
      <c r="D55" s="176" t="str">
        <f t="shared" si="21"/>
        <v/>
      </c>
      <c r="E55" s="147"/>
      <c r="F55" s="168">
        <f t="shared" si="22"/>
        <v>1</v>
      </c>
      <c r="G55" s="161">
        <f t="shared" si="23"/>
        <v>0</v>
      </c>
      <c r="H55" s="162">
        <f t="shared" si="24"/>
        <v>0</v>
      </c>
      <c r="I55" s="163" t="str">
        <f ca="1">OFFSET(L!$C$1,MATCH("Checker"&amp;"Comp",L!$A:$A,0)-1,SL,,)</f>
        <v>Complete</v>
      </c>
      <c r="J55" s="164"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What percentage of relevant suppliers have provided a response to your supply chain survey?(*)</v>
      </c>
      <c r="B60" s="169"/>
      <c r="C60" s="169"/>
      <c r="D60" s="173"/>
      <c r="E60" s="147" t="s">
        <v>35</v>
      </c>
      <c r="F60" s="160"/>
    </row>
    <row r="61" ht="27" spans="1:10">
      <c r="A61" s="166" t="str">
        <f>Declaration!B78</f>
        <v>Cobalt</v>
      </c>
      <c r="B61" s="167">
        <f>Declaration!D78</f>
        <v>0</v>
      </c>
      <c r="C61" s="158" t="str">
        <f ca="1" t="shared" si="3"/>
        <v>Complete</v>
      </c>
      <c r="D61" s="179" t="str">
        <f>IF(H61=1,"Click here to answer question 5 for specified mineral","")</f>
        <v/>
      </c>
      <c r="E61" s="147" t="s">
        <v>40</v>
      </c>
      <c r="F61" s="168">
        <f>F50</f>
        <v>0</v>
      </c>
      <c r="G61" s="161">
        <f t="shared" si="14"/>
        <v>1</v>
      </c>
      <c r="H61" s="162">
        <f t="shared" si="15"/>
        <v>0</v>
      </c>
      <c r="I61" s="163" t="str">
        <f ca="1">OFFSET(L!$C$1,MATCH("Checker"&amp;"Comp",L!$A:$A,0)-1,SL,,)</f>
        <v>Complete</v>
      </c>
      <c r="J61" s="81" t="str">
        <f ca="1">OFFSET(L!$C$1,MATCH("Checker"&amp;ADDRESS(ROW(),COLUMN(),4),L!$A:$A,0)-1,SL,,)</f>
        <v>Provide % of completeness of supplier's smelter information on Declaration tab cell D78</v>
      </c>
    </row>
    <row r="62" ht="27" spans="1:10">
      <c r="A62" s="166" t="str">
        <f>Declaration!B79</f>
        <v>Copper(*)</v>
      </c>
      <c r="B62" s="469" t="str">
        <f>Declaration!D79</f>
        <v>100%</v>
      </c>
      <c r="C62" s="158" t="str">
        <f ca="1" t="shared" si="3"/>
        <v>Complete</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Complete</v>
      </c>
      <c r="J62" s="81" t="str">
        <f ca="1">OFFSET(L!$C$1,MATCH("Checker"&amp;ADDRESS(ROW(),COLUMN(),4),L!$A:$A,0)-1,SL,,)</f>
        <v>Provide % of completeness of supplier's smelter information on Declaration tab cell D79</v>
      </c>
    </row>
    <row r="63" ht="14.5" spans="1:10">
      <c r="A63" s="166" t="str">
        <f>Declaration!B80</f>
        <v>Graphite</v>
      </c>
      <c r="B63" s="167">
        <f>Declaration!D80</f>
        <v>0</v>
      </c>
      <c r="C63" s="158" t="str">
        <f ca="1" t="shared" si="3"/>
        <v>Complete</v>
      </c>
      <c r="D63" s="179" t="str">
        <f t="shared" si="25"/>
        <v/>
      </c>
      <c r="E63" s="147"/>
      <c r="F63" s="168">
        <f t="shared" si="26"/>
        <v>0</v>
      </c>
      <c r="G63" s="161">
        <f t="shared" si="27"/>
        <v>1</v>
      </c>
      <c r="H63" s="162">
        <f t="shared" si="28"/>
        <v>0</v>
      </c>
      <c r="I63" s="163" t="str">
        <f ca="1">OFFSET(L!$C$1,MATCH("Checker"&amp;"Comp",L!$A:$A,0)-1,SL,,)</f>
        <v>Complete</v>
      </c>
      <c r="J63" s="81" t="str">
        <f ca="1">OFFSET(L!$C$1,MATCH("Checker"&amp;ADDRESS(ROW(),COLUMN(),4),L!$A:$A,0)-1,SL,,)</f>
        <v>Provide % of completeness of supplier's smelter information on Declaration tab cell D80</v>
      </c>
    </row>
    <row r="64" ht="14.5" spans="1:10">
      <c r="A64" s="166" t="str">
        <f>Declaration!B81</f>
        <v>Lithium</v>
      </c>
      <c r="B64" s="167">
        <f>Declaration!D81</f>
        <v>0</v>
      </c>
      <c r="C64" s="158" t="str">
        <f ca="1" t="shared" si="3"/>
        <v>Complete</v>
      </c>
      <c r="D64" s="179" t="str">
        <f t="shared" si="25"/>
        <v/>
      </c>
      <c r="E64" s="147"/>
      <c r="F64" s="168">
        <f t="shared" si="26"/>
        <v>0</v>
      </c>
      <c r="G64" s="161">
        <f t="shared" si="27"/>
        <v>1</v>
      </c>
      <c r="H64" s="162">
        <f t="shared" si="28"/>
        <v>0</v>
      </c>
      <c r="I64" s="163" t="str">
        <f ca="1">OFFSET(L!$C$1,MATCH("Checker"&amp;"Comp",L!$A:$A,0)-1,SL,,)</f>
        <v>Complete</v>
      </c>
      <c r="J64" s="81" t="str">
        <f ca="1">OFFSET(L!$C$1,MATCH("Checker"&amp;ADDRESS(ROW(),COLUMN(),4),L!$A:$A,0)-1,SL,,)</f>
        <v>Provide % of completeness of supplier's smelter information on Declaration tab cell D81</v>
      </c>
    </row>
    <row r="65" ht="14.5" spans="1:10">
      <c r="A65" s="166" t="str">
        <f>Declaration!B82</f>
        <v>Mica</v>
      </c>
      <c r="B65" s="167">
        <f>Declaration!D82</f>
        <v>0</v>
      </c>
      <c r="C65" s="158" t="str">
        <f ca="1" t="shared" si="3"/>
        <v>Complete</v>
      </c>
      <c r="D65" s="179" t="str">
        <f t="shared" si="25"/>
        <v/>
      </c>
      <c r="E65" s="147"/>
      <c r="F65" s="168">
        <f t="shared" si="26"/>
        <v>0</v>
      </c>
      <c r="G65" s="161">
        <f t="shared" si="27"/>
        <v>1</v>
      </c>
      <c r="H65" s="162">
        <f t="shared" si="28"/>
        <v>0</v>
      </c>
      <c r="I65" s="163" t="str">
        <f ca="1">OFFSET(L!$C$1,MATCH("Checker"&amp;"Comp",L!$A:$A,0)-1,SL,,)</f>
        <v>Complete</v>
      </c>
      <c r="J65" s="81" t="str">
        <f ca="1">OFFSET(L!$C$1,MATCH("Checker"&amp;ADDRESS(ROW(),COLUMN(),4),L!$A:$A,0)-1,SL,,)</f>
        <v>Provide % of completeness of supplier's smelter information on Declaration tab cell D82</v>
      </c>
    </row>
    <row r="66" ht="14.5" spans="1:10">
      <c r="A66" s="166" t="str">
        <f>Declaration!B83</f>
        <v>Nickel(*)</v>
      </c>
      <c r="B66" s="469" t="str">
        <f>Declaration!D83</f>
        <v>100%</v>
      </c>
      <c r="C66" s="158" t="str">
        <f ca="1" t="shared" si="3"/>
        <v>Complete</v>
      </c>
      <c r="D66" s="179" t="str">
        <f t="shared" si="25"/>
        <v/>
      </c>
      <c r="E66" s="147"/>
      <c r="F66" s="168">
        <f t="shared" si="26"/>
        <v>1</v>
      </c>
      <c r="G66" s="161">
        <f t="shared" si="27"/>
        <v>0</v>
      </c>
      <c r="H66" s="162">
        <f t="shared" si="28"/>
        <v>0</v>
      </c>
      <c r="I66" s="163"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Have you identified all of the smelters or processors supplying the specified minerals/metal to your supply chain?(*)</v>
      </c>
      <c r="B71" s="169"/>
      <c r="C71" s="169"/>
      <c r="D71" s="173"/>
      <c r="E71" s="147" t="s">
        <v>33</v>
      </c>
      <c r="F71" s="160"/>
    </row>
    <row r="72" ht="54" spans="1:10">
      <c r="A72" s="166" t="str">
        <f>Declaration!B90</f>
        <v>Cobalt</v>
      </c>
      <c r="B72" s="167">
        <f>Declaration!D90</f>
        <v>0</v>
      </c>
      <c r="C72" s="158" t="str">
        <f ca="1" t="shared" si="3"/>
        <v>Complete</v>
      </c>
      <c r="D72" s="179" t="str">
        <f>IF(H72=1,"Click here to answer question 6 for specified mineral","")</f>
        <v/>
      </c>
      <c r="E72" s="147" t="s">
        <v>33</v>
      </c>
      <c r="F72" s="168">
        <f>F61</f>
        <v>0</v>
      </c>
      <c r="G72" s="161">
        <f t="shared" ref="G72" si="29">IF(B72=0,1,0)</f>
        <v>1</v>
      </c>
      <c r="H72" s="162">
        <f t="shared" ref="H72" si="30">F72*G72</f>
        <v>0</v>
      </c>
      <c r="I72" s="163"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6" t="str">
        <f>Declaration!B91</f>
        <v>Copper(*)</v>
      </c>
      <c r="B73" s="167" t="str">
        <f>Declaration!D91</f>
        <v>Yes</v>
      </c>
      <c r="C73" s="158" t="str">
        <f ca="1" t="shared" ref="C73:C81" si="31">IF(H73=1,J73,I73)</f>
        <v>Complete</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6" t="str">
        <f>Declaration!B92</f>
        <v>Graphite</v>
      </c>
      <c r="B74" s="167">
        <f>Declaration!D92</f>
        <v>0</v>
      </c>
      <c r="C74" s="158" t="str">
        <f ca="1" t="shared" si="31"/>
        <v>Complete</v>
      </c>
      <c r="D74" s="179" t="str">
        <f t="shared" si="32"/>
        <v/>
      </c>
      <c r="E74" s="147"/>
      <c r="F74" s="168">
        <f t="shared" si="33"/>
        <v>0</v>
      </c>
      <c r="G74" s="161">
        <f t="shared" si="34"/>
        <v>1</v>
      </c>
      <c r="H74" s="162">
        <f t="shared" si="35"/>
        <v>0</v>
      </c>
      <c r="I74" s="163"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6" t="str">
        <f>Declaration!B93</f>
        <v>Lithium</v>
      </c>
      <c r="B75" s="167">
        <f>Declaration!D93</f>
        <v>0</v>
      </c>
      <c r="C75" s="158" t="str">
        <f ca="1" t="shared" si="31"/>
        <v>Complete</v>
      </c>
      <c r="D75" s="179" t="str">
        <f t="shared" si="32"/>
        <v/>
      </c>
      <c r="E75" s="147"/>
      <c r="F75" s="168">
        <f t="shared" si="33"/>
        <v>0</v>
      </c>
      <c r="G75" s="161">
        <f t="shared" si="34"/>
        <v>1</v>
      </c>
      <c r="H75" s="162">
        <f t="shared" si="35"/>
        <v>0</v>
      </c>
      <c r="I75" s="163"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6" t="str">
        <f>Declaration!B94</f>
        <v>Mica</v>
      </c>
      <c r="B76" s="167">
        <f>Declaration!D94</f>
        <v>0</v>
      </c>
      <c r="C76" s="158" t="str">
        <f ca="1" t="shared" si="31"/>
        <v>Complete</v>
      </c>
      <c r="D76" s="179" t="str">
        <f t="shared" si="32"/>
        <v/>
      </c>
      <c r="E76" s="147"/>
      <c r="F76" s="168">
        <f t="shared" si="33"/>
        <v>0</v>
      </c>
      <c r="G76" s="161">
        <f t="shared" si="34"/>
        <v>1</v>
      </c>
      <c r="H76" s="162">
        <f t="shared" si="35"/>
        <v>0</v>
      </c>
      <c r="I76" s="163"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6" t="str">
        <f>Declaration!B95</f>
        <v>Nickel(*)</v>
      </c>
      <c r="B77" s="167" t="str">
        <f>Declaration!D95</f>
        <v>Yes</v>
      </c>
      <c r="C77" s="158" t="str">
        <f ca="1" t="shared" si="31"/>
        <v>Complete</v>
      </c>
      <c r="D77" s="179" t="str">
        <f t="shared" si="32"/>
        <v/>
      </c>
      <c r="E77" s="147"/>
      <c r="F77" s="168">
        <f t="shared" si="33"/>
        <v>1</v>
      </c>
      <c r="G77" s="161">
        <f t="shared" si="34"/>
        <v>0</v>
      </c>
      <c r="H77" s="162">
        <f t="shared" si="35"/>
        <v>0</v>
      </c>
      <c r="I77" s="163"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Has all applicable smelter or processor information received by your company been reported in this declaration?(*)</v>
      </c>
      <c r="B82" s="169"/>
      <c r="C82" s="169"/>
      <c r="D82" s="173"/>
      <c r="E82" s="147" t="s">
        <v>36</v>
      </c>
      <c r="F82" s="160"/>
    </row>
    <row r="83" ht="41.5" customHeight="1" spans="1:10">
      <c r="A83" s="166" t="str">
        <f>Declaration!B102</f>
        <v>Cobalt</v>
      </c>
      <c r="B83" s="167">
        <f>Declaration!D102</f>
        <v>0</v>
      </c>
      <c r="C83" s="158" t="str">
        <f ca="1" t="shared" ref="C83:C92" si="36">IF(H83=1,J83,I83)</f>
        <v>Complete</v>
      </c>
      <c r="D83" s="179" t="str">
        <f>IF(H83=1,"Click here to answer question 7 for specified mineral","")</f>
        <v/>
      </c>
      <c r="E83" s="147" t="s">
        <v>35</v>
      </c>
      <c r="F83" s="168">
        <f>F72</f>
        <v>0</v>
      </c>
      <c r="G83" s="161">
        <f t="shared" ref="G83" si="37">IF(B83=0,1,0)</f>
        <v>1</v>
      </c>
      <c r="H83" s="162">
        <f t="shared" ref="H83" si="38">F83*G83</f>
        <v>0</v>
      </c>
      <c r="I83" s="163"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6" t="str">
        <f>Declaration!B103</f>
        <v>Copper(*)</v>
      </c>
      <c r="B84" s="167" t="str">
        <f>Declaration!D103</f>
        <v>Yes</v>
      </c>
      <c r="C84" s="158" t="str">
        <f ca="1" t="shared" si="36"/>
        <v>Complete</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6" t="str">
        <f>Declaration!B104</f>
        <v>Graphite</v>
      </c>
      <c r="B85" s="167">
        <f>Declaration!D104</f>
        <v>0</v>
      </c>
      <c r="C85" s="158" t="str">
        <f ca="1" t="shared" si="36"/>
        <v>Complete</v>
      </c>
      <c r="D85" s="179" t="str">
        <f t="shared" si="39"/>
        <v/>
      </c>
      <c r="E85" s="147"/>
      <c r="F85" s="168">
        <f t="shared" si="40"/>
        <v>0</v>
      </c>
      <c r="G85" s="161">
        <f t="shared" si="41"/>
        <v>1</v>
      </c>
      <c r="H85" s="162">
        <f t="shared" si="42"/>
        <v>0</v>
      </c>
      <c r="I85" s="163"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6" t="str">
        <f>Declaration!B105</f>
        <v>Lithium</v>
      </c>
      <c r="B86" s="167">
        <f>Declaration!D105</f>
        <v>0</v>
      </c>
      <c r="C86" s="158" t="str">
        <f ca="1" t="shared" si="36"/>
        <v>Complete</v>
      </c>
      <c r="D86" s="179" t="str">
        <f t="shared" si="39"/>
        <v/>
      </c>
      <c r="E86" s="147"/>
      <c r="F86" s="168">
        <f t="shared" si="40"/>
        <v>0</v>
      </c>
      <c r="G86" s="161">
        <f t="shared" si="41"/>
        <v>1</v>
      </c>
      <c r="H86" s="162">
        <f t="shared" si="42"/>
        <v>0</v>
      </c>
      <c r="I86" s="163"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6" t="str">
        <f>Declaration!B106</f>
        <v>Mica</v>
      </c>
      <c r="B87" s="167">
        <f>Declaration!D106</f>
        <v>0</v>
      </c>
      <c r="C87" s="158" t="str">
        <f ca="1" t="shared" si="36"/>
        <v>Complete</v>
      </c>
      <c r="D87" s="179" t="str">
        <f t="shared" si="39"/>
        <v/>
      </c>
      <c r="E87" s="147"/>
      <c r="F87" s="168">
        <f t="shared" si="40"/>
        <v>0</v>
      </c>
      <c r="G87" s="161">
        <f t="shared" si="41"/>
        <v>1</v>
      </c>
      <c r="H87" s="162">
        <f t="shared" si="42"/>
        <v>0</v>
      </c>
      <c r="I87" s="163"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6" t="str">
        <f>Declaration!B107</f>
        <v>Nickel(*)</v>
      </c>
      <c r="B88" s="167" t="str">
        <f>Declaration!D107</f>
        <v>Yes</v>
      </c>
      <c r="C88" s="158" t="str">
        <f ca="1" t="shared" si="36"/>
        <v>Complete</v>
      </c>
      <c r="D88" s="179" t="str">
        <f t="shared" si="39"/>
        <v/>
      </c>
      <c r="E88" s="147"/>
      <c r="F88" s="168">
        <f t="shared" si="40"/>
        <v>1</v>
      </c>
      <c r="G88" s="161">
        <f t="shared" si="41"/>
        <v>0</v>
      </c>
      <c r="H88" s="162">
        <f t="shared" si="42"/>
        <v>0</v>
      </c>
      <c r="I88" s="163"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Question</v>
      </c>
      <c r="B93" s="169"/>
      <c r="C93" s="169"/>
      <c r="D93" s="173"/>
      <c r="E93" s="147" t="s">
        <v>40</v>
      </c>
      <c r="F93" s="160"/>
      <c r="G93" s="160"/>
      <c r="H93" s="160"/>
    </row>
    <row r="94" ht="40.5" spans="1:10">
      <c r="A94" s="167" t="str">
        <f ca="1">Declaration!B115</f>
        <v>A. Have you established a responsible minerals sourcing policy?(*)</v>
      </c>
      <c r="B94" s="167" t="str">
        <f>Declaration!D115</f>
        <v>Yes</v>
      </c>
      <c r="C94" s="158" t="str">
        <f ca="1">IF(H94=1,J94,I94)</f>
        <v>Complete</v>
      </c>
      <c r="D94" s="182" t="str">
        <f>IF(H94=1,"Click here to answer question (A)","")</f>
        <v/>
      </c>
      <c r="E94" s="147" t="s">
        <v>35</v>
      </c>
      <c r="F94" s="168">
        <f>IF(SUM(F$39:F$48)=0,0,1)</f>
        <v>1</v>
      </c>
      <c r="G94" s="161">
        <f t="shared" si="14"/>
        <v>0</v>
      </c>
      <c r="H94" s="162">
        <f t="shared" si="15"/>
        <v>0</v>
      </c>
      <c r="I94" s="163" t="str">
        <f ca="1">OFFSET(L!$C$1,MATCH("Checker"&amp;"Comp",L!$A:$A,0)-1,SL,,)</f>
        <v>Complete</v>
      </c>
      <c r="J94" s="81" t="str">
        <f ca="1">OFFSET(L!$C$1,MATCH("Checker"&amp;ADDRESS(ROW(),COLUMN(),4),L!$A:$A,0)-1,SL,,)</f>
        <v>Answer if your company has a responsible minerals sourcing policy on the Declaration tab cell D115</v>
      </c>
    </row>
    <row r="95" ht="40.5" spans="1:10">
      <c r="A95" s="167" t="str">
        <f ca="1">Declaration!B117</f>
        <v>B. Is your responsible minerals sourcing policy publicly available on your website? (Note – If yes, the user shall specify the URL in the comment field.) (*)</v>
      </c>
      <c r="B95" s="167" t="str">
        <f>Declaration!D117</f>
        <v>Yes</v>
      </c>
      <c r="C95" s="158" t="str">
        <f ca="1">IF(H95=1,J95,I95)</f>
        <v>Complete</v>
      </c>
      <c r="D95" s="183" t="str">
        <f>IF(H95=1,"Click here to answer question (B)","")</f>
        <v/>
      </c>
      <c r="E95" s="147" t="s">
        <v>35</v>
      </c>
      <c r="F95" s="168">
        <f t="shared" ref="F95:F111" si="43">F$94</f>
        <v>1</v>
      </c>
      <c r="G95" s="161">
        <f t="shared" si="14"/>
        <v>0</v>
      </c>
      <c r="H95" s="162">
        <f t="shared" si="15"/>
        <v>0</v>
      </c>
      <c r="I95" s="163"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7" t="s">
        <v>107</v>
      </c>
      <c r="B96" s="167" t="str">
        <f>Declaration!G117</f>
        <v>https://www.hongfa.cn/Service/Compliance</v>
      </c>
      <c r="C96" s="167" t="str">
        <f ca="1">IF(H96=1,J96,I96)</f>
        <v>Complete</v>
      </c>
      <c r="D96" s="184" t="str">
        <f>IF(H96=1,"Click here to answer question (C)","")</f>
        <v/>
      </c>
      <c r="E96" s="147" t="s">
        <v>35</v>
      </c>
      <c r="F96" s="168">
        <f>IF(AND(F95=1,B95="Yes"),1,0)</f>
        <v>1</v>
      </c>
      <c r="G96" s="161">
        <f>IF(LEN(B96)&gt;1,0,1)</f>
        <v>0</v>
      </c>
      <c r="H96" s="162">
        <f t="shared" si="15"/>
        <v>0</v>
      </c>
      <c r="I96" s="163"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7" t="str">
        <f ca="1">Declaration!B119</f>
        <v>C. Do you require your direct suppliers to source the specified minerals/metals from smelters whose due diligence practices have been validated by an independent third-party audit program?(*)</v>
      </c>
      <c r="B97" s="169"/>
      <c r="C97" s="169"/>
      <c r="D97" s="173"/>
      <c r="E97" s="147" t="s">
        <v>35</v>
      </c>
      <c r="F97" s="168"/>
      <c r="G97" s="161"/>
      <c r="H97" s="162"/>
      <c r="I97" s="163"/>
    </row>
    <row r="98" ht="81" customHeight="1" spans="1:10">
      <c r="A98" s="167" t="str">
        <f>Declaration!B120</f>
        <v>Cobalt</v>
      </c>
      <c r="B98" s="167">
        <f>Declaration!D120</f>
        <v>0</v>
      </c>
      <c r="C98" s="158" t="str">
        <f ca="1" t="shared" ref="C98:C112" si="44">IF(H98=1,J98,I98)</f>
        <v>Complete</v>
      </c>
      <c r="D98" s="183" t="str">
        <f>IF(H98=1,"Click here to answer question (C)","")</f>
        <v/>
      </c>
      <c r="E98" s="147"/>
      <c r="F98" s="168">
        <f>F39</f>
        <v>0</v>
      </c>
      <c r="G98" s="161">
        <f t="shared" si="14"/>
        <v>1</v>
      </c>
      <c r="H98" s="162">
        <f t="shared" si="15"/>
        <v>0</v>
      </c>
      <c r="I98" s="163"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7" t="str">
        <f>Declaration!B121</f>
        <v>Copper(*)</v>
      </c>
      <c r="B99" s="167" t="str">
        <f>Declaration!D121</f>
        <v>Yes</v>
      </c>
      <c r="C99" s="158" t="str">
        <f ca="1" t="shared" si="44"/>
        <v>Complete</v>
      </c>
      <c r="D99" s="183" t="str">
        <f>IF(H99=1,"Click here to answer question (C)","")</f>
        <v/>
      </c>
      <c r="E99" s="147"/>
      <c r="F99" s="168">
        <f t="shared" ref="F99:F103" si="45">F40</f>
        <v>1</v>
      </c>
      <c r="G99" s="161">
        <f t="shared" si="14"/>
        <v>0</v>
      </c>
      <c r="H99" s="162">
        <f t="shared" si="15"/>
        <v>0</v>
      </c>
      <c r="I99" s="163"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7" t="str">
        <f>Declaration!B122</f>
        <v>Graphite</v>
      </c>
      <c r="B100" s="167">
        <f>Declaration!D122</f>
        <v>0</v>
      </c>
      <c r="C100" s="158" t="str">
        <f ca="1" t="shared" si="44"/>
        <v>Complete</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7" t="str">
        <f>Declaration!B123</f>
        <v>Lithium</v>
      </c>
      <c r="B101" s="167">
        <f>Declaration!D123</f>
        <v>0</v>
      </c>
      <c r="C101" s="158" t="str">
        <f ca="1" t="shared" si="44"/>
        <v>Complete</v>
      </c>
      <c r="D101" s="183" t="str">
        <f t="shared" si="46"/>
        <v/>
      </c>
      <c r="E101" s="147"/>
      <c r="F101" s="168">
        <f t="shared" si="45"/>
        <v>0</v>
      </c>
      <c r="G101" s="161">
        <f t="shared" si="47"/>
        <v>1</v>
      </c>
      <c r="H101" s="162">
        <f t="shared" si="48"/>
        <v>0</v>
      </c>
      <c r="I101" s="163"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7" t="str">
        <f>Declaration!B124</f>
        <v>Mica</v>
      </c>
      <c r="B102" s="167">
        <f>Declaration!D124</f>
        <v>0</v>
      </c>
      <c r="C102" s="158" t="str">
        <f ca="1" t="shared" si="44"/>
        <v>Complete</v>
      </c>
      <c r="D102" s="183" t="str">
        <f t="shared" si="46"/>
        <v/>
      </c>
      <c r="E102" s="147"/>
      <c r="F102" s="168">
        <f t="shared" si="45"/>
        <v>0</v>
      </c>
      <c r="G102" s="161">
        <f t="shared" si="47"/>
        <v>1</v>
      </c>
      <c r="H102" s="162">
        <f t="shared" si="48"/>
        <v>0</v>
      </c>
      <c r="I102" s="163"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7" t="str">
        <f>Declaration!B125</f>
        <v>Nickel(*)</v>
      </c>
      <c r="B103" s="167" t="str">
        <f>Declaration!D125</f>
        <v>Yes</v>
      </c>
      <c r="C103" s="158" t="str">
        <f ca="1" t="shared" si="44"/>
        <v>Complete</v>
      </c>
      <c r="D103" s="183" t="str">
        <f t="shared" si="46"/>
        <v/>
      </c>
      <c r="E103" s="147"/>
      <c r="F103" s="168">
        <f t="shared" si="45"/>
        <v>1</v>
      </c>
      <c r="G103" s="161">
        <f t="shared" si="47"/>
        <v>0</v>
      </c>
      <c r="H103" s="162">
        <f t="shared" si="48"/>
        <v>0</v>
      </c>
      <c r="I103" s="163"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Have you implemented due diligence measures for responsible sourcing?(*)</v>
      </c>
      <c r="B108" s="167" t="str">
        <f>Declaration!D131</f>
        <v>Yes</v>
      </c>
      <c r="C108" s="158" t="str">
        <f ca="1" t="shared" si="44"/>
        <v>Complete</v>
      </c>
      <c r="D108" s="183" t="str">
        <f>IF(H108=1,"Click here to answer question (D)","")</f>
        <v/>
      </c>
      <c r="E108" s="147" t="s">
        <v>35</v>
      </c>
      <c r="F108" s="168">
        <f t="shared" si="43"/>
        <v>1</v>
      </c>
      <c r="G108" s="161">
        <f t="shared" si="14"/>
        <v>0</v>
      </c>
      <c r="H108" s="162">
        <f t="shared" si="15"/>
        <v>0</v>
      </c>
      <c r="I108" s="163"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7" t="str">
        <f ca="1">Declaration!B133</f>
        <v>E. Does your company conduct supply chain survey(s) of your relevant supplier(s) on the specified minerals/metals?(*)</v>
      </c>
      <c r="B109" s="167" t="str">
        <f>Declaration!D133</f>
        <v>Yes, in conformance with IPC1755 (e.g. EMRT)</v>
      </c>
      <c r="C109" s="158" t="str">
        <f ca="1" t="shared" si="44"/>
        <v>Complete</v>
      </c>
      <c r="D109" s="183" t="str">
        <f>IF(H109=1,"Click here to answer question (E)","")</f>
        <v/>
      </c>
      <c r="E109" s="147" t="s">
        <v>35</v>
      </c>
      <c r="F109" s="168">
        <f t="shared" si="43"/>
        <v>1</v>
      </c>
      <c r="G109" s="161">
        <f t="shared" si="14"/>
        <v>0</v>
      </c>
      <c r="H109" s="162">
        <f t="shared" si="15"/>
        <v>0</v>
      </c>
      <c r="I109" s="163" t="str">
        <f ca="1">OFFSET(L!$C$1,MATCH("Checker"&amp;"Comp",L!$A:$A,0)-1,SL,,)</f>
        <v>Complete</v>
      </c>
      <c r="J109" s="81" t="str">
        <f ca="1">OFFSET(L!$C$1,MATCH("Checker"&amp;ADDRESS(ROW(),COLUMN(),4),L!$A:$A,0)-1,SL,,)</f>
        <v>Answer if you conduct specified mineral(s) supply chain surveys on the declaration tab cell D133</v>
      </c>
    </row>
    <row r="110" ht="40.5" spans="1:10">
      <c r="A110" s="167" t="str">
        <f ca="1">Declaration!B135</f>
        <v>F. Do you review due diligence information received from your suppliers against your company’s expectations? (*)</v>
      </c>
      <c r="B110" s="167" t="str">
        <f>Declaration!D135</f>
        <v>Yes</v>
      </c>
      <c r="C110" s="158" t="str">
        <f ca="1" t="shared" si="44"/>
        <v>Complete</v>
      </c>
      <c r="D110" s="183" t="str">
        <f>IF(H110=1,"Click here to answer question (F)","")</f>
        <v/>
      </c>
      <c r="E110" s="147" t="s">
        <v>35</v>
      </c>
      <c r="F110" s="168">
        <f t="shared" si="43"/>
        <v>1</v>
      </c>
      <c r="G110" s="161">
        <f t="shared" si="14"/>
        <v>0</v>
      </c>
      <c r="H110" s="162">
        <f t="shared" si="15"/>
        <v>0</v>
      </c>
      <c r="I110" s="163"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7" t="str">
        <f ca="1">Declaration!B137</f>
        <v>G. Does your review process include corrective action management? (*)</v>
      </c>
      <c r="B111" s="167" t="str">
        <f>Declaration!D137</f>
        <v>Yes</v>
      </c>
      <c r="C111" s="158" t="str">
        <f ca="1" t="shared" si="44"/>
        <v>Complete</v>
      </c>
      <c r="D111" s="183" t="str">
        <f>IF(H111=1,"Click here to answer question (G)","")</f>
        <v/>
      </c>
      <c r="E111" s="147" t="s">
        <v>35</v>
      </c>
      <c r="F111" s="168">
        <f t="shared" si="43"/>
        <v>1</v>
      </c>
      <c r="G111" s="161">
        <f t="shared" si="14"/>
        <v>0</v>
      </c>
      <c r="H111" s="162">
        <f t="shared" si="15"/>
        <v>0</v>
      </c>
      <c r="I111" s="163" t="str">
        <f ca="1">OFFSET(L!$C$1,MATCH("Checker"&amp;"Comp",L!$A:$A,0)-1,SL,,)</f>
        <v>Complete</v>
      </c>
      <c r="J111" s="81" t="str">
        <f ca="1">OFFSET(L!$C$1,MATCH("Checker"&amp;ADDRESS(ROW(),COLUMN(),4),L!$A:$A,0)-1,SL,,)</f>
        <v>Answer if your verification process includes corrective action management on Declaration tab cell D137</v>
      </c>
    </row>
    <row r="112" ht="40.5" spans="1:10">
      <c r="A112" s="166" t="s">
        <v>108</v>
      </c>
      <c r="B112" s="167" t="str">
        <f>IF(G112=1,"No products or item numbers listed","One or more product / item numbers have been provided")</f>
        <v>No products or item numbers listed</v>
      </c>
      <c r="C112" s="167" t="str">
        <f ca="1" t="shared" si="44"/>
        <v>Complete</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6" t="s">
        <v>109</v>
      </c>
      <c r="B113" s="167"/>
      <c r="C113" s="167"/>
      <c r="D113" s="178"/>
      <c r="E113" s="147"/>
      <c r="F113" s="168"/>
      <c r="G113" s="161"/>
      <c r="H113" s="162"/>
      <c r="I113" s="163"/>
    </row>
    <row r="114" ht="40.5" spans="1:12">
      <c r="A114" s="156" t="str">
        <f>Declaration!AA12</f>
        <v>Cobalt</v>
      </c>
      <c r="B114" s="167"/>
      <c r="C114" s="158" t="str">
        <f ca="1" t="shared" ref="C114:C123" si="49">IF(H114=1,J114,I114)</f>
        <v>Complete</v>
      </c>
      <c r="D114" s="186" t="str">
        <f ca="1">IF(H114=0,"","Click here to provide smelter information")</f>
        <v/>
      </c>
      <c r="E114" s="147" t="s">
        <v>35</v>
      </c>
      <c r="F114" s="168">
        <f>F39</f>
        <v>0</v>
      </c>
      <c r="G114" s="161">
        <f ca="1">IF(AND(COUNTIF(SmelterIdetifiedForMetal,A114)&gt;0,COUNTIF('Smelter List'!AB$5:AB$2502,A114)&gt;0),0,1)</f>
        <v>1</v>
      </c>
      <c r="H114" s="162">
        <f ca="1">F114*G114</f>
        <v>0</v>
      </c>
      <c r="I114" s="163" t="str">
        <f ca="1">OFFSET(L!$C$1,MATCH("Checker"&amp;"Comp",L!$A:$A,0)-1,SL,,)</f>
        <v>Complete</v>
      </c>
      <c r="J114" s="81" t="str">
        <f ca="1">OFFSET(L!$C$1,MATCH("Checker"&amp;ADDRESS(ROW(),COLUMN(),4),L!$A:$A,0)-1,SL,,)</f>
        <v>Provide list of specified mineral smelters contributing material to supply chain on Smelter List tab</v>
      </c>
      <c r="K114" s="187">
        <f>IF(H28&gt;0,1,0)</f>
        <v>0</v>
      </c>
    </row>
    <row r="115" ht="41.5" customHeight="1" spans="1:12">
      <c r="A115" s="156" t="str">
        <f>Declaration!AA13</f>
        <v>Copper</v>
      </c>
      <c r="B115" s="167"/>
      <c r="C115" s="158" t="str">
        <f ca="1" t="shared" si="49"/>
        <v>Complete</v>
      </c>
      <c r="D115" s="186" t="str">
        <f ca="1">IF(H115=0,"","Click here to provide smelter information")</f>
        <v/>
      </c>
      <c r="E115" s="147"/>
      <c r="F115" s="168">
        <f>F40</f>
        <v>1</v>
      </c>
      <c r="G115" s="161">
        <f ca="1">IF(AND(COUNTIF(SmelterIdetifiedForMetal,A115)&gt;0,COUNTIF('Smelter List'!AB$5:AB$2502,A115)&gt;0),0,1)</f>
        <v>0</v>
      </c>
      <c r="H115" s="162">
        <f ca="1">F115*G115</f>
        <v>0</v>
      </c>
      <c r="I115" s="163" t="str">
        <f ca="1">OFFSET(L!$C$1,MATCH("Checker"&amp;"Comp",L!$A:$A,0)-1,SL,,)</f>
        <v>Complete</v>
      </c>
      <c r="J115" s="81" t="str">
        <f ca="1">OFFSET(L!$C$1,MATCH("Checker"&amp;ADDRESS(ROW(),COLUMN(),4),L!$A:$A,0)-1,SL,,)</f>
        <v>Provide list of specified mineral smelters contributing material to supply chain on Smelter List tab</v>
      </c>
      <c r="K115" s="187">
        <f t="shared" ref="K115:K119" si="50">IF(H29&gt;0,1,0)</f>
        <v>0</v>
      </c>
    </row>
    <row r="116" ht="41.5" customHeight="1" spans="1:12">
      <c r="A116" s="156" t="str">
        <f>Declaration!AA14</f>
        <v>Graphite</v>
      </c>
      <c r="B116" s="167"/>
      <c r="C116" s="158" t="str">
        <f ca="1" t="shared" si="49"/>
        <v>Complete</v>
      </c>
      <c r="D116" s="186" t="str">
        <f ca="1" t="shared" ref="D116:D119" si="51">IF(H116=0,"","Click here to provide smelter information")</f>
        <v/>
      </c>
      <c r="E116" s="147"/>
      <c r="F116" s="168">
        <f t="shared" ref="F116:F119" si="52">F41</f>
        <v>0</v>
      </c>
      <c r="G116" s="161">
        <f ca="1">IF(AND(COUNTIF(SmelterIdetifiedForMetal,A116)&gt;0,COUNTIF('Smelter List'!AB$5:AB$2502,A116)&gt;0),0,1)</f>
        <v>1</v>
      </c>
      <c r="H116" s="162">
        <f ca="1" t="shared" ref="H116:H119" si="53">F116*G116</f>
        <v>0</v>
      </c>
      <c r="I116" s="163" t="str">
        <f ca="1">OFFSET(L!$C$1,MATCH("Checker"&amp;"Comp",L!$A:$A,0)-1,SL,,)</f>
        <v>Complete</v>
      </c>
      <c r="J116" s="81" t="str">
        <f ca="1">OFFSET(L!$C$1,MATCH("Checker"&amp;ADDRESS(ROW(),COLUMN(),4),L!$A:$A,0)-1,SL,,)</f>
        <v>Provide list of specified mineral smelters contributing material to supply chain on Smelter List tab</v>
      </c>
      <c r="K116" s="187">
        <f t="shared" si="50"/>
        <v>0</v>
      </c>
    </row>
    <row r="117" ht="41.5" customHeight="1" spans="1:12">
      <c r="A117" s="156" t="str">
        <f>Declaration!AA15</f>
        <v>Lithium</v>
      </c>
      <c r="B117" s="167"/>
      <c r="C117" s="158" t="str">
        <f ca="1" t="shared" si="49"/>
        <v>Complete</v>
      </c>
      <c r="D117" s="186" t="str">
        <f ca="1" t="shared" si="51"/>
        <v/>
      </c>
      <c r="E117" s="147"/>
      <c r="F117" s="168">
        <f t="shared" si="52"/>
        <v>0</v>
      </c>
      <c r="G117" s="161">
        <f ca="1">IF(AND(COUNTIF(SmelterIdetifiedForMetal,A117)&gt;0,COUNTIF('Smelter List'!AB$5:AB$2502,A117)&gt;0),0,1)</f>
        <v>1</v>
      </c>
      <c r="H117" s="162">
        <f ca="1" t="shared" si="53"/>
        <v>0</v>
      </c>
      <c r="I117" s="163" t="str">
        <f ca="1">OFFSET(L!$C$1,MATCH("Checker"&amp;"Comp",L!$A:$A,0)-1,SL,,)</f>
        <v>Complete</v>
      </c>
      <c r="J117" s="81" t="str">
        <f ca="1">OFFSET(L!$C$1,MATCH("Checker"&amp;ADDRESS(ROW(),COLUMN(),4),L!$A:$A,0)-1,SL,,)</f>
        <v>Provide list of specified mineral smelters contributing material to supply chain on Smelter List tab</v>
      </c>
      <c r="K117" s="187">
        <f t="shared" si="50"/>
        <v>0</v>
      </c>
    </row>
    <row r="118" ht="41.5" customHeight="1" spans="1:12">
      <c r="A118" s="156" t="str">
        <f>Declaration!AA16</f>
        <v>Mica</v>
      </c>
      <c r="B118" s="167"/>
      <c r="C118" s="158" t="str">
        <f ca="1" t="shared" si="49"/>
        <v>Complete</v>
      </c>
      <c r="D118" s="186" t="str">
        <f ca="1" t="shared" si="51"/>
        <v/>
      </c>
      <c r="E118" s="147"/>
      <c r="F118" s="168">
        <f t="shared" si="52"/>
        <v>0</v>
      </c>
      <c r="G118" s="161">
        <f ca="1">IF(AND(COUNTIF(SmelterIdetifiedForMetal,A118)&gt;0,COUNTIF('Smelter List'!AB$5:AB$2502,A118)&gt;0),0,1)</f>
        <v>1</v>
      </c>
      <c r="H118" s="162">
        <f ca="1" t="shared" si="53"/>
        <v>0</v>
      </c>
      <c r="I118" s="163" t="str">
        <f ca="1">OFFSET(L!$C$1,MATCH("Checker"&amp;"Comp",L!$A:$A,0)-1,SL,,)</f>
        <v>Complete</v>
      </c>
      <c r="J118" s="81" t="str">
        <f ca="1">OFFSET(L!$C$1,MATCH("Checker"&amp;ADDRESS(ROW(),COLUMN(),4),L!$A:$A,0)-1,SL,,)</f>
        <v>Provide list of specified mineral smelters contributing material to supply chain on Smelter List tab</v>
      </c>
      <c r="K118" s="187">
        <f t="shared" si="50"/>
        <v>0</v>
      </c>
    </row>
    <row r="119" ht="41.5" customHeight="1" spans="1:12">
      <c r="A119" s="156" t="str">
        <f>Declaration!AA17</f>
        <v>Nickel</v>
      </c>
      <c r="B119" s="167"/>
      <c r="C119" s="158" t="str">
        <f ca="1" t="shared" si="49"/>
        <v>Complete</v>
      </c>
      <c r="D119" s="186" t="str">
        <f ca="1" t="shared" si="51"/>
        <v/>
      </c>
      <c r="E119" s="147"/>
      <c r="F119" s="168">
        <f t="shared" si="52"/>
        <v>1</v>
      </c>
      <c r="G119" s="161">
        <f ca="1">IF(AND(COUNTIF(SmelterIdetifiedForMetal,A119)&gt;0,COUNTIF('Smelter List'!AB$5:AB$2502,A119)&gt;0),0,1)</f>
        <v>0</v>
      </c>
      <c r="H119" s="162">
        <f ca="1" t="shared" si="53"/>
        <v>0</v>
      </c>
      <c r="I119" s="163" t="str">
        <f ca="1">OFFSET(L!$C$1,MATCH("Checker"&amp;"Comp",L!$A:$A,0)-1,SL,,)</f>
        <v>Complete</v>
      </c>
      <c r="J119" s="81" t="str">
        <f ca="1">OFFSET(L!$C$1,MATCH("Checker"&amp;ADDRESS(ROW(),COLUMN(),4),L!$A:$A,0)-1,SL,,)</f>
        <v>Provide list of specified mineral smelters contributing material to supply chain on Smelter List tab</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110</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Complete</v>
      </c>
      <c r="J124" s="81" t="s">
        <v>111</v>
      </c>
      <c r="K124" s="187"/>
      <c r="L124" s="81" t="s">
        <v>112</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TO BEGIN:</v>
      </c>
      <c r="C2" s="113" t="s">
        <v>113</v>
      </c>
      <c r="D2" s="113" t="s">
        <v>113</v>
      </c>
      <c r="E2" s="114"/>
      <c r="F2" s="114"/>
      <c r="G2" s="115"/>
      <c r="H2" s="116"/>
      <c r="I2" s="117"/>
      <c r="J2" s="117"/>
      <c r="K2" s="117"/>
      <c r="L2" s="117"/>
      <c r="M2" s="117"/>
      <c r="N2" s="118"/>
      <c r="O2" s="118"/>
    </row>
    <row r="3" s="108" customFormat="1" ht="94" customHeight="1" spans="1:19">
      <c r="A3" s="119"/>
      <c r="B3" s="120"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20" t="s">
        <v>113</v>
      </c>
      <c r="D3" s="120" t="s">
        <v>113</v>
      </c>
      <c r="E3" s="121" t="str">
        <f ca="1">OFFSET(L!$C$1,MATCH("General"&amp;"Cpy",L!$A:$A,0)-1,SL,,)</f>
        <v>© 2026 Responsible Minerals Initiative. All rights reserved.</v>
      </c>
      <c r="F3" s="121"/>
      <c r="G3" s="122"/>
      <c r="H3" s="123"/>
      <c r="I3" s="124"/>
      <c r="K3" s="125"/>
      <c r="L3" s="125"/>
      <c r="M3" s="126" t="s">
        <v>39</v>
      </c>
      <c r="N3" s="127"/>
      <c r="O3" s="127"/>
    </row>
    <row r="4" s="109" customFormat="1" ht="93" customHeight="1" spans="1:19">
      <c r="A4" s="128" t="str">
        <f ca="1">OFFSET(L!$C$1,MATCH("Mine List"&amp;ADDRESS(ROW(),COLUMN(),4),L!$A:$A,0)-1,SL,,)</f>
        <v>Metal</v>
      </c>
      <c r="B4" s="129" t="str">
        <f ca="1">OFFSET(L!$C$1,MATCH("Mine List"&amp;ADDRESS(ROW(),COLUMN(),4),L!$A:$A,0)-1,SL,,)</f>
        <v>Name of Smelter(s) sourcing from this Mine Facility</v>
      </c>
      <c r="C4" s="129" t="str">
        <f ca="1">OFFSET(L!$C$1,MATCH("Mine List"&amp;ADDRESS(ROW(),COLUMN(),4),L!$A:$A,0)-1,SL,,)</f>
        <v>Mine Facility (Site) Name</v>
      </c>
      <c r="D4" s="129" t="str">
        <f ca="1">OFFSET(L!$C$1,MATCH("Mine List"&amp;ADDRESS(ROW(),COLUMN(),4),L!$A:$A,0)-1,SL,,)</f>
        <v>Mine Identification (e.g. CID)</v>
      </c>
      <c r="E4" s="129" t="str">
        <f ca="1">OFFSET(L!$C$1,MATCH("Mine List"&amp;ADDRESS(ROW(),COLUMN(),4),L!$A:$A,0)-1,SL,,)</f>
        <v>Source of Mine Facility Identification Number</v>
      </c>
      <c r="F4" s="129" t="str">
        <f ca="1">OFFSET(L!$C$1,MATCH("Mine List"&amp;ADDRESS(ROW(),COLUMN(),4),L!$A:$A,0)-1,SL,,)</f>
        <v>Mine Facility Country</v>
      </c>
      <c r="G4" s="129" t="str">
        <f ca="1">OFFSET(L!$C$1,MATCH("Mine List"&amp;ADDRESS(ROW(),COLUMN(),4),L!$A:$A,0)-1,SL,,)</f>
        <v>Mine Facility Street </v>
      </c>
      <c r="H4" s="129" t="str">
        <f ca="1">OFFSET(L!$C$1,MATCH("Mine List"&amp;ADDRESS(ROW(),COLUMN(),4),L!$A:$A,0)-1,SL,,)</f>
        <v>Mine Facility City</v>
      </c>
      <c r="I4" s="129" t="str">
        <f ca="1">OFFSET(L!$C$1,MATCH("Mine List"&amp;ADDRESS(ROW(),COLUMN(),4),L!$A:$A,0)-1,SL,,)</f>
        <v>Mine Facility Location: State / Province</v>
      </c>
      <c r="J4" s="129" t="str">
        <f ca="1">OFFSET(L!$C$1,MATCH("Mine List"&amp;ADDRESS(ROW(),COLUMN(),4),L!$A:$A,0)-1,SL,,)</f>
        <v>Mine Facility Contact Name</v>
      </c>
      <c r="K4" s="129" t="str">
        <f ca="1">OFFSET(L!$C$1,MATCH("Mine List"&amp;ADDRESS(ROW(),COLUMN(),4),L!$A:$A,0)-1,SL,,)</f>
        <v>Mine Facility Contact Email</v>
      </c>
      <c r="L4" s="129" t="str">
        <f ca="1">OFFSET(L!$C$1,MATCH("Mine List"&amp;ADDRESS(ROW(),COLUMN(),4),L!$A:$A,0)-1,SL,,)</f>
        <v>Proposed next steps</v>
      </c>
      <c r="M4" s="130" t="str">
        <f ca="1">OFFSET(L!$C$1,MATCH("Mine List"&amp;ADDRESS(ROW(),COLUMN(),4),L!$A:$A,0)-1,SL,,)</f>
        <v>Comments</v>
      </c>
      <c r="N4" s="127" t="s">
        <v>87</v>
      </c>
      <c r="O4" s="127" t="s">
        <v>88</v>
      </c>
      <c r="P4" s="131"/>
      <c r="R4" s="109" t="s">
        <v>114</v>
      </c>
      <c r="S4" s="109" t="s">
        <v>115</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116</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116</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116</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116</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116</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116</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116</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116</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116</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116</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116</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116</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116</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116</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116</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116</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116</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116</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116</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116</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116</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116</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116</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116</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116</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116</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116</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116</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116</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116</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116</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116</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116</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116</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116</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116</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116</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116</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116</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116</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116</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116</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116</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116</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116</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116</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116</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116</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116</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116</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116</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116</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116</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116</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116</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116</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116</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116</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116</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116</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116</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116</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116</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116</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116</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116</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116</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116</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116</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116</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116</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116</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116</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116</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116</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116</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116</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116</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116</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116</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116</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116</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116</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116</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116</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116</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116</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116</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116</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116</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116</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116</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116</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116</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116</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116</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116</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116</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116</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116</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116</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116</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116</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116</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116</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116</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116</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116</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116</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116</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116</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116</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116</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116</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116</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116</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116</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116</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116</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116</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116</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116</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116</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116</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116</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116</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116</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116</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116</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116</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116</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116</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116</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116</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116</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116</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116</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116</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116</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116</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116</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116</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116</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116</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116</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116</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116</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116</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116</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116</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116</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116</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116</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116</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116</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116</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116</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116</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116</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116</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116</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116</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116</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116</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116</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116</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116</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116</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116</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116</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116</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116</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116</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116</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116</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116</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116</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116</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116</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116</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116</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116</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116</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116</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116</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116</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116</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116</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116</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116</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116</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116</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116</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116</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116</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116</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116</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116</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116</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116</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116</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116</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116</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116</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116</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116</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116</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116</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116</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116</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116</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116</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116</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116</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116</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116</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116</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116</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116</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116</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116</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116</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116</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116</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116</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116</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116</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116</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116</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116</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116</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116</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116</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116</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116</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116</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116</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116</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116</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116</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116</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116</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116</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116</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116</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116</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116</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116</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116</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116</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116</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116</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116</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116</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116</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116</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116</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116</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116</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116</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116</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116</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116</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116</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116</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116</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116</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116</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116</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116</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116</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116</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116</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116</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116</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116</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116</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116</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116</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116</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116</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116</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116</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116</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116</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116</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116</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116</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116</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116</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116</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116</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116</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116</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116</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116</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116</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116</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116</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116</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116</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116</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116</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116</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116</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116</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116</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116</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116</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116</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116</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116</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116</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116</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116</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116</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116</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116</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116</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116</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116</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116</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116</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116</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116</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116</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116</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116</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116</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116</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116</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116</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116</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116</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116</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116</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116</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116</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116</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116</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116</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116</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116</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116</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116</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116</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116</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116</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116</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116</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116</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116</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116</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116</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116</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116</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116</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116</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116</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116</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116</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116</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116</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116</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116</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116</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116</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116</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116</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116</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116</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116</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116</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116</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116</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116</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116</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116</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116</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116</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116</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116</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116</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116</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116</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116</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116</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116</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116</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116</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116</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116</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116</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116</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116</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116</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116</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116</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116</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116</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116</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116</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116</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116</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116</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116</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116</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116</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116</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116</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116</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116</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116</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116</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116</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116</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116</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116</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116</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116</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116</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116</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116</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116</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116</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116</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116</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116</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116</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116</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116</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116</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116</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116</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116</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116</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116</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116</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116</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116</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116</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116</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116</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116</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116</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116</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116</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116</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116</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116</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116</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116</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116</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116</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116</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116</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116</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116</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116</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116</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116</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116</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116</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116</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116</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116</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116</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116</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116</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116</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116</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116</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116</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116</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116</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116</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116</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116</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116</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116</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116</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116</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116</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116</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116</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116</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116</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116</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116</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116</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116</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116</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116</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116</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116</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116</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116</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116</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116</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116</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116</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116</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116</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116</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116</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116</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116</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116</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116</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116</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116</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116</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116</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116</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116</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116</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116</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116</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116</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116</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116</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116</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116</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116</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116</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116</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116</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116</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116</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116</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116</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116</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116</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116</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116</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116</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116</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116</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116</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116</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116</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116</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116</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116</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116</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116</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116</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116</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116</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116</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116</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116</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116</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116</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116</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116</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116</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116</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116</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116</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116</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116</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116</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116</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116</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116</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116</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116</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116</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116</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116</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116</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116</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116</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116</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116</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116</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116</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116</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116</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116</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116</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116</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116</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116</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116</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116</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116</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116</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116</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116</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116</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116</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116</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116</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116</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116</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116</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116</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116</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116</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116</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116</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116</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116</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116</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116</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116</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116</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116</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116</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116</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116</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116</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116</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116</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116</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116</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116</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116</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116</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116</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116</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116</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116</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116</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116</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116</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116</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116</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116</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116</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116</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116</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116</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116</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116</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116</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116</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116</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116</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116</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116</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116</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116</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116</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116</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116</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116</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116</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116</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116</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116</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116</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116</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116</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116</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116</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116</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116</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116</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116</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116</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116</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116</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116</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116</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116</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116</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116</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116</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116</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116</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116</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116</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116</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116</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116</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116</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116</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116</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116</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116</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116</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116</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116</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116</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116</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116</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116</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116</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116</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116</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116</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116</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116</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116</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116</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116</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116</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116</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116</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116</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116</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116</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116</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116</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116</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116</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116</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116</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116</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116</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116</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116</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116</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116</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116</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116</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116</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116</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116</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116</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116</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116</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116</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116</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116</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116</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116</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116</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116</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116</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116</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116</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116</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116</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116</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116</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116</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116</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116</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116</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116</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116</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116</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116</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116</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116</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116</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116</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116</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116</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116</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116</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116</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116</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116</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116</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116</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116</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116</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116</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116</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116</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116</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116</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116</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116</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116</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116</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116</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116</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116</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116</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116</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116</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116</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116</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116</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116</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116</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116</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116</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116</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116</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116</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116</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116</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116</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116</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116</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116</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116</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116</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116</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116</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116</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116</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116</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116</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116</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116</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116</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116</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116</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116</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116</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116</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116</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116</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116</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116</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116</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116</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116</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116</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116</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116</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116</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116</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116</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116</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116</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116</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116</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116</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116</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116</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116</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116</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116</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116</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116</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116</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116</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116</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116</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116</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116</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116</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116</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116</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116</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116</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116</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116</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116</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116</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116</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116</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116</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116</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116</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116</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116</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116</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116</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116</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116</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116</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116</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116</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116</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116</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116</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116</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116</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116</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116</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116</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116</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116</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116</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116</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116</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116</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116</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116</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116</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116</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116</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116</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116</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116</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116</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116</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116</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116</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116</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116</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116</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116</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116</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116</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116</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116</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116</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116</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116</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116</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116</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116</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116</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116</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116</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116</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116</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116</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116</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116</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116</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116</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116</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116</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116</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116</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116</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116</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116</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116</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116</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116</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116</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116</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116</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116</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116</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116</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116</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116</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116</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116</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116</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116</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116</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116</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116</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116</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116</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116</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116</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116</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116</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116</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116</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116</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116</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116</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116</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116</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116</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116</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116</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116</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116</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116</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116</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116</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116</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116</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116</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116</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116</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116</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116</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116</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116</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116</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116</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116</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116</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116</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116</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116</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116</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116</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116</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116</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116</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116</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116</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116</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116</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116</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116</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116</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116</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116</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116</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116</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116</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116</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116</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116</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116</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116</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116</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116</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116</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116</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116</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116</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116</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116</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116</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116</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116</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116</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116</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116</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116</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116</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116</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116</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116</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116</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116</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116</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116</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116</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116</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116</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116</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116</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116</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116</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116</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116</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116</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116</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116</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116</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116</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116</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116</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116</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116</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116</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116</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116</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116</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116</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116</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116</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116</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116</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116</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116</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116</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116</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116</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116</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116</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116</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116</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116</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116</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116</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116</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116</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116</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116</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116</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116</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116</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116</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116</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116</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116</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116</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116</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116</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116</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116</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116</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116</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116</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116</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116</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116</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116</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116</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116</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116</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116</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116</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116</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116</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116</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116</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116</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116</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116</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116</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116</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116</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116</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116</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116</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116</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116</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116</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116</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116</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116</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116</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116</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116</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116</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116</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116</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116</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116</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116</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116</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116</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116</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116</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116</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116</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116</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116</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116</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116</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116</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116</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116</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116</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116</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116</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116</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116</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116</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116</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116</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116</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116</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116</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116</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116</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116</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116</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116</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116</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116</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116</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116</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116</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116</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116</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116</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116</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116</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116</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116</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116</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116</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116</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116</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116</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116</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116</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116</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116</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116</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116</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116</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116</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116</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116</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116</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116</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116</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116</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116</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116</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116</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116</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116</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116</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116</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116</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116</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116</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116</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116</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116</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116</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116</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116</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116</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116</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116</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116</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116</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116</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116</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116</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116</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116</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116</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116</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116</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116</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116</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116</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116</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116</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116</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116</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116</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116</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116</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116</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116</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116</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116</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116</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116</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116</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116</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116</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116</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116</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116</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116</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116</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116</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116</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116</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116</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116</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116</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116</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116</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116</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116</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116</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116</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116</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116</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116</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116</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116</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116</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116</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116</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116</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116</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116</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116</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116</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116</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116</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116</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116</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116</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116</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116</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116</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116</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116</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116</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116</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116</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116</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116</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116</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116</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116</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116</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116</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116</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116</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116</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116</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116</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116</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116</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116</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116</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116</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116</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116</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116</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116</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116</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116</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116</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116</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116</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116</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116</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116</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116</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116</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116</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116</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116</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116</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116</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116</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116</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116</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116</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116</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116</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116</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116</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116</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116</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116</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116</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116</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116</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116</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116</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116</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116</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116</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116</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116</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116</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116</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116</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116</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116</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116</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116</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116</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116</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116</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116</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116</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116</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116</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116</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116</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116</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116</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116</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116</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116</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116</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116</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116</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116</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116</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116</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116</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116</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116</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116</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116</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116</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116</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116</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116</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116</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116</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116</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116</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116</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116</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116</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116</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116</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116</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116</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116</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116</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116</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116</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116</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116</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116</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116</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116</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116</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116</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116</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116</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116</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116</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116</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116</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116</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116</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116</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116</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116</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116</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116</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116</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116</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116</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116</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116</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116</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116</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116</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116</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116</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116</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116</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116</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116</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116</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116</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116</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116</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116</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116</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116</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116</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116</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116</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116</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116</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116</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116</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116</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116</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116</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116</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116</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116</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116</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116</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116</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116</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116</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116</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116</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116</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116</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116</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116</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116</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116</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116</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116</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116</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116</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116</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116</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116</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116</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116</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116</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116</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116</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116</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116</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116</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116</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116</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116</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116</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116</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116</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116</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116</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116</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116</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116</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116</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116</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116</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116</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116</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116</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116</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116</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116</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116</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116</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116</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116</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116</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116</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116</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116</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116</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116</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116</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116</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116</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116</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116</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116</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116</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116</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116</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116</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116</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116</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116</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116</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116</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116</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116</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116</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116</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116</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116</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116</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116</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116</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116</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116</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116</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116</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116</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116</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116</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116</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116</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116</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116</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116</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116</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116</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116</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116</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116</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116</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116</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116</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116</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116</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116</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116</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116</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116</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116</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116</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116</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116</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116</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116</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116</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116</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116</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116</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116</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116</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116</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116</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116</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116</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116</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116</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116</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116</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116</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116</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116</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116</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116</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116</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116</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116</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116</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116</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116</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116</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116</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116</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116</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116</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116</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116</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116</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116</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116</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116</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116</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116</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116</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116</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116</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116</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116</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116</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116</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116</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116</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116</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116</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116</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116</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116</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116</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116</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116</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116</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116</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116</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116</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116</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116</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116</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116</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116</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116</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116</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116</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116</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116</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116</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116</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116</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116</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116</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116</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116</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116</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116</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116</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116</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116</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116</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116</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116</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116</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116</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116</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116</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116</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116</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116</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116</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116</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116</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116</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116</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116</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116</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116</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116</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116</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116</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116</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116</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116</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116</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116</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116</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116</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116</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116</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116</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116</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116</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116</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116</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116</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116</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116</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116</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116</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116</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116</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116</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116</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116</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116</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116</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116</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116</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116</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116</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116</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116</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116</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116</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116</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116</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116</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116</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116</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116</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116</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116</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116</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116</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116</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116</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116</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116</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116</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116</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116</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116</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116</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116</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116</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116</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116</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116</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116</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116</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116</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116</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116</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116</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116</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116</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116</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116</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116</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116</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116</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116</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116</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116</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116</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116</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116</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116</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116</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116</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116</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116</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116</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116</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116</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116</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116</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116</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116</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116</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116</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116</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116</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116</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116</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116</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116</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116</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116</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116</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116</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116</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116</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116</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116</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116</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116</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116</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116</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116</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116</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116</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116</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116</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116</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116</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116</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116</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116</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116</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116</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116</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116</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116</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116</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116</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116</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116</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116</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116</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116</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116</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116</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116</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116</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116</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116</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116</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116</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116</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116</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116</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116</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116</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116</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116</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116</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116</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116</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116</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116</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116</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116</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116</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116</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116</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116</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116</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116</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116</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116</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116</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116</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116</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116</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116</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116</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116</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116</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116</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116</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116</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116</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116</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116</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116</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116</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116</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116</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116</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116</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116</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116</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116</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116</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116</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116</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116</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116</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116</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116</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116</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116</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116</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116</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116</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116</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116</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116</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116</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116</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116</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116</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116</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116</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116</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116</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116</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116</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116</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116</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116</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116</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116</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116</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116</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116</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116</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116</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116</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116</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116</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116</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116</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116</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116</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116</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116</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116</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116</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116</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116</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116</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116</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116</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116</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116</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116</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116</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116</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116</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116</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116</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116</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116</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116</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116</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116</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116</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116</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116</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116</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116</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116</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116</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116</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116</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116</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116</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116</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116</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116</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116</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116</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116</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116</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116</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116</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116</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116</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116</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116</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116</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116</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116</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116</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116</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116</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116</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116</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116</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116</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116</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116</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116</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116</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116</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116</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116</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116</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116</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116</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116</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116</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116</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116</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116</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116</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116</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116</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116</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116</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116</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116</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116</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116</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116</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116</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116</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116</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116</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116</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116</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116</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116</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116</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116</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116</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116</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116</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116</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116</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116</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116</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116</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116</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116</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116</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116</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116</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116</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116</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116</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116</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116</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116</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116</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116</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116</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116</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116</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116</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116</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116</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116</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116</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116</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116</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116</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116</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116</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116</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116</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116</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116</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116</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116</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116</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116</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116</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116</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116</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116</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116</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116</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116</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116</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116</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116</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116</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116</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116</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116</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116</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116</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116</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116</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116</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116</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116</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116</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116</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116</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116</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116</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116</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116</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116</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116</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116</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116</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116</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116</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116</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116</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116</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116</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116</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116</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116</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116</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116</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116</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116</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116</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116</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116</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116</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116</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116</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116</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116</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116</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116</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116</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116</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116</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116</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116</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116</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116</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116</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116</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116</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116</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116</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116</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116</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116</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116</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116</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116</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116</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116</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116</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116</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116</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116</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116</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116</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116</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116</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116</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116</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116</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116</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116</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116</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116</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116</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116</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116</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116</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116</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116</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116</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116</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116</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116</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116</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116</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116</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116</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116</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116</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116</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116</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116</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116</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116</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116</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116</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116</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116</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116</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116</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116</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116</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116</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116</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116</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116</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116</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116</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116</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116</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116</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116</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116</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116</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116</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116</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116</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116</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116</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116</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116</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116</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116</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116</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116</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116</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116</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116</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116</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116</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116</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116</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116</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116</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116</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116</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116</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116</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116</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116</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116</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116</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116</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116</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116</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116</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116</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116</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116</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116</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116</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116</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116</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116</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116</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116</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116</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116</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116</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116</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116</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116</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116</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116</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116</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116</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116</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116</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116</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116</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116</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116</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116</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116</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116</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116</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116</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116</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116</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116</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116</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116</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116</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116</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116</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116</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116</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116</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116</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116</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116</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116</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116</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116</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116</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116</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116</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116</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116</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116</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116</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116</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116</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116</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116</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116</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116</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116</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116</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116</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116</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116</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116</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116</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116</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116</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116</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116</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116</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116</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116</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116</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116</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116</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116</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116</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116</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116</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116</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116</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116</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116</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116</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116</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116</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116</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116</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116</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116</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116</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116</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116</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116</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116</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116</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116</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116</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116</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116</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116</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116</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116</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116</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116</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116</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116</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116</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116</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116</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116</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116</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116</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116</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116</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116</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116</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116</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116</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116</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116</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116</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116</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116</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116</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116</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116</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116</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116</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116</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116</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116</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116</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116</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116</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116</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116</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116</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116</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116</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116</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116</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116</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116</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116</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116</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116</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116</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116</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116</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116</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116</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116</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116</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116</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116</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116</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116</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116</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116</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116</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116</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116</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116</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116</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116</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116</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116</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116</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116</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116</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116</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116</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116</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116</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116</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116</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116</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116</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116</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116</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116</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116</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116</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116</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116</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116</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116</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116</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116</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116</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116</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116</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116</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116</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116</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116</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116</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116</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116</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116</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116</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116</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116</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116</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116</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116</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116</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116</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116</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116</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116</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116</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116</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116</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116</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116</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116</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116</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116</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116</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116</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116</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116</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116</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116</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116</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116</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116</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116</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116</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116</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116</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116</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116</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116</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116</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116</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116</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116</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116</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116</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116</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116</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116</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116</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116</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116</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116</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116</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116</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116</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116</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116</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116</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116</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116</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116</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116</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116</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116</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116</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116</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116</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116</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116</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116</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116</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116</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116</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116</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116</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116</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116</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116</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116</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116</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116</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116</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116</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116</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116</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116</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116</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116</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116</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116</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116</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116</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116</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116</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116</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116</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116</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116</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116</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116</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116</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116</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116</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116</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116</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116</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116</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116</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116</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116</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116</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116</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116</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116</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116</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116</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116</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116</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116</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116</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116</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116</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116</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116</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116</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116</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116</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116</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116</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116</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116</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116</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116</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116</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100</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Responsible Minerals Initiative. All rights reserved.</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117</v>
      </c>
      <c r="K4" s="77" t="s">
        <v>117</v>
      </c>
      <c r="L4" s="78"/>
      <c r="M4" s="78"/>
    </row>
    <row r="5" hidden="1" spans="1:13">
      <c r="A5" s="74" t="s">
        <v>47</v>
      </c>
      <c r="B5" s="74" t="s">
        <v>118</v>
      </c>
      <c r="C5" s="74" t="s">
        <v>118</v>
      </c>
      <c r="D5" s="79" t="s">
        <v>119</v>
      </c>
      <c r="E5" s="79" t="s">
        <v>120</v>
      </c>
      <c r="F5" s="75" t="s">
        <v>11</v>
      </c>
      <c r="G5" s="79"/>
      <c r="H5" s="74" t="s">
        <v>121</v>
      </c>
      <c r="I5" s="74" t="s">
        <v>122</v>
      </c>
      <c r="J5" s="74" t="str">
        <f>A5&amp;B5</f>
        <v>CobaltAdvanced Materials Production Plant (Qingyuan Industrial Park)</v>
      </c>
      <c r="K5" s="74" t="str">
        <f>A5&amp;B5</f>
        <v>CobaltAdvanced Materials Production Plant (Qingyuan Industrial Park)</v>
      </c>
    </row>
    <row r="6" hidden="1" spans="1:13">
      <c r="A6" s="74" t="s">
        <v>47</v>
      </c>
      <c r="B6" s="74" t="s">
        <v>123</v>
      </c>
      <c r="C6" s="74" t="s">
        <v>123</v>
      </c>
      <c r="D6" s="79" t="s">
        <v>119</v>
      </c>
      <c r="E6" s="79" t="s">
        <v>124</v>
      </c>
      <c r="F6" s="75" t="s">
        <v>11</v>
      </c>
      <c r="G6" s="79"/>
      <c r="H6" s="74" t="s">
        <v>125</v>
      </c>
      <c r="I6" s="74" t="s">
        <v>126</v>
      </c>
      <c r="J6" s="74" t="str">
        <f t="shared" ref="J6:J69" si="0">A6&amp;B6</f>
        <v>CobaltAnhui Hanrui New Material Co., Ltd.</v>
      </c>
      <c r="K6" s="74" t="str">
        <f t="shared" ref="K6:K69" si="1">A6&amp;B6</f>
        <v>CobaltAnhui Hanrui New Material Co., Ltd.</v>
      </c>
    </row>
    <row r="7" hidden="1" spans="1:13">
      <c r="A7" s="74" t="s">
        <v>47</v>
      </c>
      <c r="B7" s="74" t="s">
        <v>127</v>
      </c>
      <c r="C7" s="74" t="s">
        <v>127</v>
      </c>
      <c r="D7" s="79" t="s">
        <v>128</v>
      </c>
      <c r="E7" s="79" t="s">
        <v>129</v>
      </c>
      <c r="F7" s="75" t="s">
        <v>11</v>
      </c>
      <c r="G7" s="79"/>
      <c r="H7" s="74" t="s">
        <v>130</v>
      </c>
      <c r="I7" s="74" t="s">
        <v>131</v>
      </c>
      <c r="J7" s="74" t="str">
        <f t="shared" si="0"/>
        <v>CobaltAttero Recycling Pvt Ltd</v>
      </c>
      <c r="K7" s="74" t="str">
        <f t="shared" si="1"/>
        <v>CobaltAttero Recycling Pvt Ltd</v>
      </c>
    </row>
    <row r="8" hidden="1" spans="1:13">
      <c r="A8" s="74" t="s">
        <v>47</v>
      </c>
      <c r="B8" s="74" t="s">
        <v>132</v>
      </c>
      <c r="C8" s="74" t="s">
        <v>132</v>
      </c>
      <c r="D8" s="79" t="s">
        <v>133</v>
      </c>
      <c r="E8" s="79" t="s">
        <v>134</v>
      </c>
      <c r="F8" s="75" t="s">
        <v>11</v>
      </c>
      <c r="G8" s="79"/>
      <c r="H8" s="74" t="s">
        <v>135</v>
      </c>
      <c r="I8" s="74" t="s">
        <v>136</v>
      </c>
      <c r="J8" s="74" t="str">
        <f t="shared" si="0"/>
        <v>CobaltBHP Nickel West Pty Ltd</v>
      </c>
      <c r="K8" s="74" t="str">
        <f t="shared" si="1"/>
        <v>CobaltBHP Nickel West Pty Ltd</v>
      </c>
    </row>
    <row r="9" hidden="1" spans="1:13">
      <c r="A9" s="74" t="s">
        <v>47</v>
      </c>
      <c r="B9" s="74" t="s">
        <v>137</v>
      </c>
      <c r="C9" s="74" t="s">
        <v>137</v>
      </c>
      <c r="D9" s="79" t="s">
        <v>138</v>
      </c>
      <c r="E9" s="79" t="s">
        <v>139</v>
      </c>
      <c r="F9" s="75" t="s">
        <v>11</v>
      </c>
      <c r="G9" s="79"/>
      <c r="H9" s="74" t="s">
        <v>140</v>
      </c>
      <c r="I9" s="74" t="s">
        <v>141</v>
      </c>
      <c r="J9" s="74" t="str">
        <f t="shared" si="0"/>
        <v>CobaltCanadian Electrolytic Zinc Limited</v>
      </c>
      <c r="K9" s="74" t="str">
        <f t="shared" si="1"/>
        <v>CobaltCanadian Electrolytic Zinc Limited</v>
      </c>
    </row>
    <row r="10" hidden="1" spans="1:13">
      <c r="A10" s="74" t="s">
        <v>47</v>
      </c>
      <c r="B10" s="74" t="s">
        <v>142</v>
      </c>
      <c r="C10" s="74" t="s">
        <v>142</v>
      </c>
      <c r="D10" s="79" t="s">
        <v>143</v>
      </c>
      <c r="E10" s="79" t="s">
        <v>144</v>
      </c>
      <c r="F10" s="75" t="s">
        <v>11</v>
      </c>
      <c r="G10" s="79"/>
      <c r="H10" s="74" t="s">
        <v>145</v>
      </c>
      <c r="I10" s="74" t="s">
        <v>146</v>
      </c>
      <c r="J10" s="74" t="str">
        <f t="shared" si="0"/>
        <v>CobaltChemaf Etoile</v>
      </c>
      <c r="K10" s="74" t="str">
        <f t="shared" si="1"/>
        <v>CobaltChemaf Etoile</v>
      </c>
    </row>
    <row r="11" hidden="1" spans="1:13">
      <c r="A11" s="74" t="s">
        <v>47</v>
      </c>
      <c r="B11" s="74" t="s">
        <v>147</v>
      </c>
      <c r="C11" s="74" t="s">
        <v>147</v>
      </c>
      <c r="D11" s="79" t="s">
        <v>119</v>
      </c>
      <c r="E11" s="79" t="s">
        <v>148</v>
      </c>
      <c r="F11" s="75" t="s">
        <v>11</v>
      </c>
      <c r="G11" s="79"/>
      <c r="H11" s="74" t="s">
        <v>149</v>
      </c>
      <c r="I11" s="74" t="s">
        <v>126</v>
      </c>
      <c r="J11" s="74" t="str">
        <f t="shared" si="0"/>
        <v>CobaltChizhou CN New Materials and Technology Co., Ltd.</v>
      </c>
      <c r="K11" s="74" t="str">
        <f t="shared" si="1"/>
        <v>CobaltChizhou CN New Materials and Technology Co., Ltd.</v>
      </c>
    </row>
    <row r="12" hidden="1" spans="1:13">
      <c r="A12" s="74" t="s">
        <v>47</v>
      </c>
      <c r="B12" s="74" t="s">
        <v>150</v>
      </c>
      <c r="C12" s="74" t="s">
        <v>147</v>
      </c>
      <c r="D12" s="79" t="s">
        <v>119</v>
      </c>
      <c r="E12" s="79" t="s">
        <v>148</v>
      </c>
      <c r="F12" s="75" t="s">
        <v>11</v>
      </c>
      <c r="G12" s="79"/>
      <c r="H12" s="74" t="s">
        <v>149</v>
      </c>
      <c r="I12" s="74" t="s">
        <v>126</v>
      </c>
      <c r="J12" s="74" t="str">
        <f t="shared" si="0"/>
        <v>CobaltChizhou Xi’en New Material Technology Co., Ltd.</v>
      </c>
      <c r="K12" s="74" t="str">
        <f t="shared" si="1"/>
        <v>CobaltChizhou Xi’en New Material Technology Co., Ltd.</v>
      </c>
    </row>
    <row r="13" hidden="1" spans="1:13">
      <c r="A13" s="74" t="s">
        <v>47</v>
      </c>
      <c r="B13" s="74" t="s">
        <v>151</v>
      </c>
      <c r="C13" s="74" t="s">
        <v>151</v>
      </c>
      <c r="D13" s="79" t="s">
        <v>143</v>
      </c>
      <c r="E13" s="79" t="s">
        <v>152</v>
      </c>
      <c r="F13" s="75" t="s">
        <v>11</v>
      </c>
      <c r="G13" s="79"/>
      <c r="H13" s="74" t="s">
        <v>153</v>
      </c>
      <c r="I13" s="74" t="s">
        <v>154</v>
      </c>
      <c r="J13" s="74" t="str">
        <f t="shared" si="0"/>
        <v>CobaltCMOC Kisanfu Mining SARL</v>
      </c>
      <c r="K13" s="74" t="str">
        <f t="shared" si="1"/>
        <v>CobaltCMOC Kisanfu Mining SARL</v>
      </c>
    </row>
    <row r="14" hidden="1" spans="1:13">
      <c r="A14" s="74" t="s">
        <v>47</v>
      </c>
      <c r="B14" s="74" t="s">
        <v>155</v>
      </c>
      <c r="C14" s="74" t="s">
        <v>156</v>
      </c>
      <c r="D14" s="79" t="s">
        <v>143</v>
      </c>
      <c r="E14" s="79" t="s">
        <v>157</v>
      </c>
      <c r="F14" s="75" t="s">
        <v>11</v>
      </c>
      <c r="G14" s="79"/>
      <c r="H14" s="74" t="s">
        <v>158</v>
      </c>
      <c r="I14" s="74" t="s">
        <v>154</v>
      </c>
      <c r="J14" s="74" t="str">
        <f t="shared" si="0"/>
        <v>CobaltCOMMUS</v>
      </c>
      <c r="K14" s="74" t="str">
        <f t="shared" si="1"/>
        <v>CobaltCOMMUS</v>
      </c>
    </row>
    <row r="15" hidden="1" spans="1:13">
      <c r="A15" s="74" t="s">
        <v>47</v>
      </c>
      <c r="B15" s="74" t="s">
        <v>159</v>
      </c>
      <c r="C15" s="74" t="s">
        <v>160</v>
      </c>
      <c r="D15" s="79" t="s">
        <v>161</v>
      </c>
      <c r="E15" s="79" t="s">
        <v>162</v>
      </c>
      <c r="F15" s="75" t="s">
        <v>11</v>
      </c>
      <c r="G15" s="79"/>
      <c r="H15" s="74" t="s">
        <v>163</v>
      </c>
      <c r="I15" s="74" t="s">
        <v>164</v>
      </c>
      <c r="J15" s="74" t="str">
        <f t="shared" si="0"/>
        <v>CobaltCompagnie de Tifnout Tiranimine</v>
      </c>
      <c r="K15" s="74" t="str">
        <f t="shared" si="1"/>
        <v>CobaltCompagnie de Tifnout Tiranimine</v>
      </c>
    </row>
    <row r="16" hidden="1" spans="1:13">
      <c r="A16" s="74" t="s">
        <v>47</v>
      </c>
      <c r="B16" s="74" t="s">
        <v>156</v>
      </c>
      <c r="C16" s="74" t="s">
        <v>156</v>
      </c>
      <c r="D16" s="79" t="s">
        <v>143</v>
      </c>
      <c r="E16" s="79" t="s">
        <v>157</v>
      </c>
      <c r="F16" s="75" t="s">
        <v>11</v>
      </c>
      <c r="G16" s="79"/>
      <c r="H16" s="74" t="s">
        <v>158</v>
      </c>
      <c r="I16" s="74" t="s">
        <v>154</v>
      </c>
      <c r="J16" s="74" t="str">
        <f t="shared" si="0"/>
        <v>CobaltCompagnie Miniere de Musonoie Global SAS</v>
      </c>
      <c r="K16" s="74" t="str">
        <f t="shared" si="1"/>
        <v>CobaltCompagnie Miniere de Musonoie Global SAS</v>
      </c>
    </row>
    <row r="17" hidden="1" spans="1:11">
      <c r="A17" s="74" t="s">
        <v>47</v>
      </c>
      <c r="B17" s="74" t="s">
        <v>165</v>
      </c>
      <c r="C17" s="74" t="s">
        <v>156</v>
      </c>
      <c r="D17" s="79" t="s">
        <v>143</v>
      </c>
      <c r="E17" s="79" t="s">
        <v>157</v>
      </c>
      <c r="F17" s="75" t="s">
        <v>11</v>
      </c>
      <c r="G17" s="79"/>
      <c r="H17" s="74" t="s">
        <v>158</v>
      </c>
      <c r="I17" s="74" t="s">
        <v>154</v>
      </c>
      <c r="J17" s="74" t="str">
        <f t="shared" si="0"/>
        <v>CobaltCompagnie Minière de Musonoïe Global SAS</v>
      </c>
      <c r="K17" s="74" t="str">
        <f t="shared" si="1"/>
        <v>CobaltCompagnie Minière de Musonoïe Global SAS</v>
      </c>
    </row>
    <row r="18" hidden="1" spans="1:11">
      <c r="A18" s="74" t="s">
        <v>47</v>
      </c>
      <c r="B18" s="74" t="s">
        <v>160</v>
      </c>
      <c r="C18" s="74" t="s">
        <v>160</v>
      </c>
      <c r="D18" s="79" t="s">
        <v>161</v>
      </c>
      <c r="E18" s="79" t="s">
        <v>162</v>
      </c>
      <c r="F18" s="75" t="s">
        <v>11</v>
      </c>
      <c r="G18" s="79"/>
      <c r="H18" s="74" t="s">
        <v>163</v>
      </c>
      <c r="I18" s="74" t="s">
        <v>164</v>
      </c>
      <c r="J18" s="74" t="str">
        <f t="shared" si="0"/>
        <v>CobaltComplexe hydrométallurgique de Guemassa</v>
      </c>
      <c r="K18" s="74" t="str">
        <f t="shared" si="1"/>
        <v>CobaltComplexe hydrométallurgique de Guemassa</v>
      </c>
    </row>
    <row r="19" hidden="1" spans="1:11">
      <c r="A19" s="74" t="s">
        <v>47</v>
      </c>
      <c r="B19" s="74" t="s">
        <v>166</v>
      </c>
      <c r="C19" s="74" t="s">
        <v>167</v>
      </c>
      <c r="D19" s="79" t="s">
        <v>168</v>
      </c>
      <c r="E19" s="79" t="s">
        <v>169</v>
      </c>
      <c r="F19" s="75" t="s">
        <v>11</v>
      </c>
      <c r="G19" s="79"/>
      <c r="H19" s="74" t="s">
        <v>170</v>
      </c>
      <c r="I19" s="74" t="s">
        <v>171</v>
      </c>
      <c r="J19" s="74" t="str">
        <f t="shared" si="0"/>
        <v>CobaltCoral Bay Nickel Corp.</v>
      </c>
      <c r="K19" s="74" t="str">
        <f t="shared" si="1"/>
        <v>CobaltCoral Bay Nickel Corp.</v>
      </c>
    </row>
    <row r="20" hidden="1" spans="1:11">
      <c r="A20" s="74" t="s">
        <v>47</v>
      </c>
      <c r="B20" s="74" t="s">
        <v>167</v>
      </c>
      <c r="C20" s="74" t="s">
        <v>167</v>
      </c>
      <c r="D20" s="79" t="s">
        <v>168</v>
      </c>
      <c r="E20" s="79" t="s">
        <v>169</v>
      </c>
      <c r="F20" s="75" t="s">
        <v>11</v>
      </c>
      <c r="G20" s="79"/>
      <c r="H20" s="74" t="s">
        <v>170</v>
      </c>
      <c r="I20" s="74" t="s">
        <v>171</v>
      </c>
      <c r="J20" s="74" t="str">
        <f t="shared" si="0"/>
        <v>CobaltCoral Bay Nickel Corporation (CBNC)</v>
      </c>
      <c r="K20" s="74" t="str">
        <f t="shared" si="1"/>
        <v>CobaltCoral Bay Nickel Corporation (CBNC)</v>
      </c>
    </row>
    <row r="21" hidden="1" spans="1:11">
      <c r="A21" s="74" t="s">
        <v>47</v>
      </c>
      <c r="B21" s="74" t="s">
        <v>172</v>
      </c>
      <c r="C21" s="74" t="s">
        <v>173</v>
      </c>
      <c r="D21" s="79" t="s">
        <v>174</v>
      </c>
      <c r="E21" s="79" t="s">
        <v>175</v>
      </c>
      <c r="F21" s="75" t="s">
        <v>11</v>
      </c>
      <c r="G21" s="79"/>
      <c r="H21" s="74" t="s">
        <v>176</v>
      </c>
      <c r="I21" s="74" t="s">
        <v>177</v>
      </c>
      <c r="J21" s="74" t="str">
        <f t="shared" si="0"/>
        <v>CobaltCoreMax Corporation</v>
      </c>
      <c r="K21" s="74" t="str">
        <f t="shared" si="1"/>
        <v>CobaltCoreMax Corporation</v>
      </c>
    </row>
    <row r="22" hidden="1" spans="1:11">
      <c r="A22" s="74" t="s">
        <v>47</v>
      </c>
      <c r="B22" s="74" t="s">
        <v>178</v>
      </c>
      <c r="C22" s="74" t="s">
        <v>178</v>
      </c>
      <c r="D22" s="79" t="s">
        <v>179</v>
      </c>
      <c r="E22" s="79" t="s">
        <v>180</v>
      </c>
      <c r="F22" s="75" t="s">
        <v>11</v>
      </c>
      <c r="G22" s="79"/>
      <c r="H22" s="74" t="s">
        <v>181</v>
      </c>
      <c r="I22" s="74" t="s">
        <v>182</v>
      </c>
      <c r="J22" s="74" t="str">
        <f t="shared" si="0"/>
        <v>CobaltCosmo Chemical, Ltd.</v>
      </c>
      <c r="K22" s="74" t="str">
        <f t="shared" si="1"/>
        <v>CobaltCosmo Chemical, Ltd.</v>
      </c>
    </row>
    <row r="23" hidden="1" spans="1:11">
      <c r="A23" s="74" t="s">
        <v>47</v>
      </c>
      <c r="B23" s="74" t="s">
        <v>183</v>
      </c>
      <c r="C23" s="74" t="s">
        <v>178</v>
      </c>
      <c r="D23" s="79" t="s">
        <v>179</v>
      </c>
      <c r="E23" s="79" t="s">
        <v>180</v>
      </c>
      <c r="F23" s="75" t="s">
        <v>11</v>
      </c>
      <c r="G23" s="79"/>
      <c r="H23" s="74" t="s">
        <v>181</v>
      </c>
      <c r="I23" s="74" t="s">
        <v>182</v>
      </c>
      <c r="J23" s="74" t="str">
        <f t="shared" si="0"/>
        <v>CobaltCosmo EcoChem Co., Ltd.</v>
      </c>
      <c r="K23" s="74" t="str">
        <f t="shared" si="1"/>
        <v>CobaltCosmo EcoChem Co., Ltd.</v>
      </c>
    </row>
    <row r="24" hidden="1" spans="1:11">
      <c r="A24" s="74" t="s">
        <v>47</v>
      </c>
      <c r="B24" s="74" t="s">
        <v>184</v>
      </c>
      <c r="C24" s="74" t="s">
        <v>184</v>
      </c>
      <c r="D24" s="79" t="s">
        <v>185</v>
      </c>
      <c r="E24" s="79" t="s">
        <v>186</v>
      </c>
      <c r="F24" s="75" t="s">
        <v>11</v>
      </c>
      <c r="G24" s="79"/>
      <c r="H24" s="74" t="s">
        <v>187</v>
      </c>
      <c r="I24" s="74" t="s">
        <v>187</v>
      </c>
      <c r="J24" s="74" t="str">
        <f t="shared" si="0"/>
        <v>CobaltDynatec Madagascar Company</v>
      </c>
      <c r="K24" s="74" t="str">
        <f t="shared" si="1"/>
        <v>CobaltDynatec Madagascar Company</v>
      </c>
    </row>
    <row r="25" hidden="1" spans="1:11">
      <c r="A25" s="74" t="s">
        <v>47</v>
      </c>
      <c r="B25" s="74" t="s">
        <v>188</v>
      </c>
      <c r="C25" s="74" t="s">
        <v>188</v>
      </c>
      <c r="D25" s="79" t="s">
        <v>179</v>
      </c>
      <c r="E25" s="79" t="s">
        <v>189</v>
      </c>
      <c r="F25" s="75" t="s">
        <v>11</v>
      </c>
      <c r="G25" s="79"/>
      <c r="H25" s="74" t="s">
        <v>190</v>
      </c>
      <c r="I25" s="74" t="s">
        <v>191</v>
      </c>
      <c r="J25" s="74" t="str">
        <f t="shared" si="0"/>
        <v>CobaltEcopro Materials Co., Ltd.</v>
      </c>
      <c r="K25" s="74" t="str">
        <f t="shared" si="1"/>
        <v>CobaltEcopro Materials Co., Ltd.</v>
      </c>
    </row>
    <row r="26" hidden="1" spans="1:11">
      <c r="A26" s="74" t="s">
        <v>47</v>
      </c>
      <c r="B26" s="74" t="s">
        <v>192</v>
      </c>
      <c r="C26" s="74" t="s">
        <v>192</v>
      </c>
      <c r="D26" s="79" t="s">
        <v>193</v>
      </c>
      <c r="E26" s="79" t="s">
        <v>194</v>
      </c>
      <c r="F26" s="75" t="s">
        <v>11</v>
      </c>
      <c r="G26" s="79"/>
      <c r="H26" s="74" t="s">
        <v>195</v>
      </c>
      <c r="I26" s="74" t="s">
        <v>195</v>
      </c>
      <c r="J26" s="74" t="str">
        <f t="shared" si="0"/>
        <v>CobaltEti Bakir A.S</v>
      </c>
      <c r="K26" s="74" t="str">
        <f t="shared" si="1"/>
        <v>CobaltEti Bakir A.S</v>
      </c>
    </row>
    <row r="27" hidden="1" spans="1:11">
      <c r="A27" s="74" t="s">
        <v>47</v>
      </c>
      <c r="B27" s="74" t="s">
        <v>196</v>
      </c>
      <c r="C27" s="74" t="s">
        <v>192</v>
      </c>
      <c r="D27" s="79" t="s">
        <v>193</v>
      </c>
      <c r="E27" s="79" t="s">
        <v>194</v>
      </c>
      <c r="F27" s="75" t="s">
        <v>11</v>
      </c>
      <c r="G27" s="79"/>
      <c r="H27" s="74" t="s">
        <v>195</v>
      </c>
      <c r="I27" s="74" t="s">
        <v>195</v>
      </c>
      <c r="J27" s="74" t="str">
        <f t="shared" si="0"/>
        <v>CobaltEti Bakır A.S</v>
      </c>
      <c r="K27" s="74" t="str">
        <f t="shared" si="1"/>
        <v>CobaltEti Bakır A.S</v>
      </c>
    </row>
    <row r="28" hidden="1" spans="1:11">
      <c r="A28" s="74" t="s">
        <v>47</v>
      </c>
      <c r="B28" s="74" t="s">
        <v>197</v>
      </c>
      <c r="C28" s="74" t="s">
        <v>192</v>
      </c>
      <c r="D28" s="79" t="s">
        <v>193</v>
      </c>
      <c r="E28" s="79" t="s">
        <v>194</v>
      </c>
      <c r="F28" s="75" t="s">
        <v>11</v>
      </c>
      <c r="G28" s="79"/>
      <c r="H28" s="74" t="s">
        <v>195</v>
      </c>
      <c r="I28" s="74" t="s">
        <v>195</v>
      </c>
      <c r="J28" s="74" t="str">
        <f t="shared" si="0"/>
        <v>CobaltEti Bakır A.Ş</v>
      </c>
      <c r="K28" s="74" t="str">
        <f t="shared" si="1"/>
        <v>CobaltEti Bakır A.Ş</v>
      </c>
    </row>
    <row r="29" hidden="1" spans="1:11">
      <c r="A29" s="74" t="s">
        <v>47</v>
      </c>
      <c r="B29" s="74" t="s">
        <v>198</v>
      </c>
      <c r="C29" s="74" t="s">
        <v>198</v>
      </c>
      <c r="D29" s="79" t="s">
        <v>143</v>
      </c>
      <c r="E29" s="79" t="s">
        <v>199</v>
      </c>
      <c r="F29" s="75" t="s">
        <v>11</v>
      </c>
      <c r="G29" s="79"/>
      <c r="H29" s="74" t="s">
        <v>200</v>
      </c>
      <c r="I29" s="74" t="s">
        <v>146</v>
      </c>
      <c r="J29" s="74" t="str">
        <f t="shared" si="0"/>
        <v>CobaltExcellen Minerals SARL</v>
      </c>
      <c r="K29" s="74" t="str">
        <f t="shared" si="1"/>
        <v>CobaltExcellen Minerals SARL</v>
      </c>
    </row>
    <row r="30" hidden="1" spans="1:11">
      <c r="A30" s="74" t="s">
        <v>47</v>
      </c>
      <c r="B30" s="74" t="s">
        <v>201</v>
      </c>
      <c r="C30" s="74" t="s">
        <v>201</v>
      </c>
      <c r="D30" s="79" t="s">
        <v>119</v>
      </c>
      <c r="E30" s="79" t="s">
        <v>202</v>
      </c>
      <c r="F30" s="75" t="s">
        <v>11</v>
      </c>
      <c r="G30" s="79"/>
      <c r="H30" s="74" t="s">
        <v>203</v>
      </c>
      <c r="I30" s="74" t="s">
        <v>204</v>
      </c>
      <c r="J30" s="74" t="str">
        <f t="shared" si="0"/>
        <v>CobaltFairsky Industrial Co., Limited</v>
      </c>
      <c r="K30" s="74" t="str">
        <f t="shared" si="1"/>
        <v>CobaltFairsky Industrial Co., Limited</v>
      </c>
    </row>
    <row r="31" hidden="1" spans="1:11">
      <c r="A31" s="74" t="s">
        <v>47</v>
      </c>
      <c r="B31" s="74" t="s">
        <v>205</v>
      </c>
      <c r="C31" s="74" t="s">
        <v>205</v>
      </c>
      <c r="D31" s="79" t="s">
        <v>138</v>
      </c>
      <c r="E31" s="79" t="s">
        <v>206</v>
      </c>
      <c r="F31" s="75" t="s">
        <v>11</v>
      </c>
      <c r="G31" s="79"/>
      <c r="H31" s="74" t="s">
        <v>207</v>
      </c>
      <c r="I31" s="74" t="s">
        <v>208</v>
      </c>
      <c r="J31" s="74" t="str">
        <f t="shared" si="0"/>
        <v>CobaltFort Saskatchewan Metals Facility</v>
      </c>
      <c r="K31" s="74" t="str">
        <f t="shared" si="1"/>
        <v>CobaltFort Saskatchewan Metals Facility</v>
      </c>
    </row>
    <row r="32" hidden="1" spans="1:11">
      <c r="A32" s="74" t="s">
        <v>47</v>
      </c>
      <c r="B32" s="74" t="s">
        <v>209</v>
      </c>
      <c r="C32" s="74" t="s">
        <v>210</v>
      </c>
      <c r="D32" s="79" t="s">
        <v>211</v>
      </c>
      <c r="E32" s="79" t="s">
        <v>212</v>
      </c>
      <c r="F32" s="75" t="s">
        <v>11</v>
      </c>
      <c r="G32" s="79"/>
      <c r="H32" s="74" t="s">
        <v>213</v>
      </c>
      <c r="I32" s="74" t="s">
        <v>214</v>
      </c>
      <c r="J32" s="74" t="str">
        <f t="shared" si="0"/>
        <v>CobaltFreeport Kokkola</v>
      </c>
      <c r="K32" s="74" t="str">
        <f t="shared" si="1"/>
        <v>CobaltFreeport Kokkola</v>
      </c>
    </row>
    <row r="33" hidden="1" spans="1:11">
      <c r="A33" s="74" t="s">
        <v>47</v>
      </c>
      <c r="B33" s="74" t="s">
        <v>215</v>
      </c>
      <c r="C33" s="74" t="s">
        <v>216</v>
      </c>
      <c r="D33" s="79" t="s">
        <v>119</v>
      </c>
      <c r="E33" s="79" t="s">
        <v>217</v>
      </c>
      <c r="F33" s="75" t="s">
        <v>11</v>
      </c>
      <c r="G33" s="79"/>
      <c r="H33" s="74" t="s">
        <v>218</v>
      </c>
      <c r="I33" s="74" t="s">
        <v>219</v>
      </c>
      <c r="J33" s="74" t="str">
        <f t="shared" si="0"/>
        <v>CobaltFujian Evergreen New Energy Technology Co.</v>
      </c>
      <c r="K33" s="74" t="str">
        <f t="shared" si="1"/>
        <v>CobaltFujian Evergreen New Energy Technology Co.</v>
      </c>
    </row>
    <row r="34" hidden="1" spans="1:11">
      <c r="A34" s="74" t="s">
        <v>47</v>
      </c>
      <c r="B34" s="74" t="s">
        <v>216</v>
      </c>
      <c r="C34" s="74" t="s">
        <v>216</v>
      </c>
      <c r="D34" s="79" t="s">
        <v>119</v>
      </c>
      <c r="E34" s="79" t="s">
        <v>217</v>
      </c>
      <c r="F34" s="75" t="s">
        <v>11</v>
      </c>
      <c r="G34" s="79"/>
      <c r="H34" s="74" t="s">
        <v>218</v>
      </c>
      <c r="I34" s="74" t="s">
        <v>219</v>
      </c>
      <c r="J34" s="74" t="str">
        <f t="shared" si="0"/>
        <v>CobaltFujian Evergreen New Energy Technology Co., Ltd.</v>
      </c>
      <c r="K34" s="74" t="str">
        <f t="shared" si="1"/>
        <v>CobaltFujian Evergreen New Energy Technology Co., Ltd.</v>
      </c>
    </row>
    <row r="35" hidden="1" spans="1:11">
      <c r="A35" s="74" t="s">
        <v>47</v>
      </c>
      <c r="B35" s="74" t="s">
        <v>220</v>
      </c>
      <c r="C35" s="74" t="s">
        <v>221</v>
      </c>
      <c r="D35" s="79" t="s">
        <v>119</v>
      </c>
      <c r="E35" s="79" t="s">
        <v>222</v>
      </c>
      <c r="F35" s="75" t="s">
        <v>11</v>
      </c>
      <c r="G35" s="79"/>
      <c r="H35" s="74" t="s">
        <v>223</v>
      </c>
      <c r="I35" s="74" t="s">
        <v>224</v>
      </c>
      <c r="J35" s="74" t="str">
        <f t="shared" si="0"/>
        <v>CobaltGangzhou Yi Hao Umicore Industry Co.</v>
      </c>
      <c r="K35" s="74" t="str">
        <f t="shared" si="1"/>
        <v>CobaltGangzhou Yi Hao Umicore Industry Co.</v>
      </c>
    </row>
    <row r="36" hidden="1" spans="1:11">
      <c r="A36" s="74" t="s">
        <v>47</v>
      </c>
      <c r="B36" s="74" t="s">
        <v>225</v>
      </c>
      <c r="C36" s="74" t="s">
        <v>226</v>
      </c>
      <c r="D36" s="79" t="s">
        <v>119</v>
      </c>
      <c r="E36" s="79" t="s">
        <v>227</v>
      </c>
      <c r="F36" s="75" t="s">
        <v>11</v>
      </c>
      <c r="G36" s="79"/>
      <c r="H36" s="74" t="s">
        <v>223</v>
      </c>
      <c r="I36" s="74" t="s">
        <v>224</v>
      </c>
      <c r="J36" s="74" t="str">
        <f t="shared" si="0"/>
        <v>CobaltGanzhou Hanrui</v>
      </c>
      <c r="K36" s="74" t="str">
        <f t="shared" si="1"/>
        <v>CobaltGanzhou Hanrui</v>
      </c>
    </row>
    <row r="37" hidden="1" spans="1:11">
      <c r="A37" s="74" t="s">
        <v>47</v>
      </c>
      <c r="B37" s="74" t="s">
        <v>226</v>
      </c>
      <c r="C37" s="74" t="s">
        <v>226</v>
      </c>
      <c r="D37" s="79" t="s">
        <v>119</v>
      </c>
      <c r="E37" s="79" t="s">
        <v>227</v>
      </c>
      <c r="F37" s="75" t="s">
        <v>11</v>
      </c>
      <c r="G37" s="79"/>
      <c r="H37" s="74" t="s">
        <v>223</v>
      </c>
      <c r="I37" s="74" t="s">
        <v>224</v>
      </c>
      <c r="J37" s="74" t="str">
        <f t="shared" si="0"/>
        <v>CobaltGanzhou Hanrui New Energy Technology Co., Ltd.</v>
      </c>
      <c r="K37" s="74" t="str">
        <f t="shared" si="1"/>
        <v>CobaltGanzhou Hanrui New Energy Technology Co., Ltd.</v>
      </c>
    </row>
    <row r="38" hidden="1" spans="1:11">
      <c r="A38" s="74" t="s">
        <v>47</v>
      </c>
      <c r="B38" s="74" t="s">
        <v>228</v>
      </c>
      <c r="C38" s="74" t="s">
        <v>228</v>
      </c>
      <c r="D38" s="79" t="s">
        <v>119</v>
      </c>
      <c r="E38" s="79" t="s">
        <v>229</v>
      </c>
      <c r="F38" s="75" t="s">
        <v>11</v>
      </c>
      <c r="G38" s="79"/>
      <c r="H38" s="74" t="s">
        <v>223</v>
      </c>
      <c r="I38" s="74" t="s">
        <v>224</v>
      </c>
      <c r="J38" s="74" t="str">
        <f t="shared" si="0"/>
        <v>CobaltGanzhou Highpower Technology Co., Ltd.</v>
      </c>
      <c r="K38" s="74" t="str">
        <f t="shared" si="1"/>
        <v>CobaltGanzhou Highpower Technology Co., Ltd.</v>
      </c>
    </row>
    <row r="39" hidden="1" spans="1:11">
      <c r="A39" s="74" t="s">
        <v>47</v>
      </c>
      <c r="B39" s="74" t="s">
        <v>230</v>
      </c>
      <c r="C39" s="74" t="s">
        <v>230</v>
      </c>
      <c r="D39" s="79" t="s">
        <v>119</v>
      </c>
      <c r="E39" s="79" t="s">
        <v>231</v>
      </c>
      <c r="F39" s="75" t="s">
        <v>11</v>
      </c>
      <c r="G39" s="79"/>
      <c r="H39" s="74" t="s">
        <v>223</v>
      </c>
      <c r="I39" s="74" t="s">
        <v>224</v>
      </c>
      <c r="J39" s="74" t="str">
        <f t="shared" si="0"/>
        <v>CobaltGanzhou Tengyuan Cobalt New Material Co., Ltd.</v>
      </c>
      <c r="K39" s="74" t="str">
        <f t="shared" si="1"/>
        <v>CobaltGanzhou Tengyuan Cobalt New Material Co., Ltd.</v>
      </c>
    </row>
    <row r="40" hidden="1" spans="1:11">
      <c r="A40" s="74" t="s">
        <v>47</v>
      </c>
      <c r="B40" s="74" t="s">
        <v>221</v>
      </c>
      <c r="C40" s="74" t="s">
        <v>221</v>
      </c>
      <c r="D40" s="79" t="s">
        <v>119</v>
      </c>
      <c r="E40" s="79" t="s">
        <v>222</v>
      </c>
      <c r="F40" s="75" t="s">
        <v>11</v>
      </c>
      <c r="G40" s="79"/>
      <c r="H40" s="74" t="s">
        <v>223</v>
      </c>
      <c r="I40" s="74" t="s">
        <v>224</v>
      </c>
      <c r="J40" s="74" t="str">
        <f t="shared" si="0"/>
        <v>CobaltGanZhou Yihao Umicore Industries Co., Ltd</v>
      </c>
      <c r="K40" s="74" t="str">
        <f t="shared" si="1"/>
        <v>CobaltGanZhou Yihao Umicore Industries Co., Ltd</v>
      </c>
    </row>
    <row r="41" hidden="1" spans="1:11">
      <c r="A41" s="74" t="s">
        <v>47</v>
      </c>
      <c r="B41" s="74" t="s">
        <v>232</v>
      </c>
      <c r="C41" s="74" t="s">
        <v>232</v>
      </c>
      <c r="D41" s="79" t="s">
        <v>119</v>
      </c>
      <c r="E41" s="79" t="s">
        <v>233</v>
      </c>
      <c r="F41" s="75" t="s">
        <v>11</v>
      </c>
      <c r="G41" s="79"/>
      <c r="H41" s="74" t="s">
        <v>234</v>
      </c>
      <c r="I41" s="74" t="s">
        <v>235</v>
      </c>
      <c r="J41" s="74" t="str">
        <f t="shared" si="0"/>
        <v>CobaltGem (Jiangsu) Cobalt Industry Co., Ltd.</v>
      </c>
      <c r="K41" s="74" t="str">
        <f t="shared" si="1"/>
        <v>CobaltGem (Jiangsu) Cobalt Industry Co., Ltd.</v>
      </c>
    </row>
    <row r="42" hidden="1" spans="1:11">
      <c r="A42" s="74" t="s">
        <v>47</v>
      </c>
      <c r="B42" s="74" t="s">
        <v>236</v>
      </c>
      <c r="C42" s="74" t="s">
        <v>236</v>
      </c>
      <c r="D42" s="79" t="s">
        <v>237</v>
      </c>
      <c r="E42" s="79" t="s">
        <v>238</v>
      </c>
      <c r="F42" s="75" t="s">
        <v>11</v>
      </c>
      <c r="G42" s="79"/>
      <c r="H42" s="74" t="s">
        <v>239</v>
      </c>
      <c r="I42" s="74" t="s">
        <v>240</v>
      </c>
      <c r="J42" s="74" t="str">
        <f t="shared" si="0"/>
        <v>CobaltGLC (Laos) Metal Co. Ltd</v>
      </c>
      <c r="K42" s="74" t="str">
        <f t="shared" si="1"/>
        <v>CobaltGLC (Laos) Metal Co. Ltd</v>
      </c>
    </row>
    <row r="43" hidden="1" spans="1:11">
      <c r="A43" s="74" t="s">
        <v>47</v>
      </c>
      <c r="B43" s="74" t="s">
        <v>241</v>
      </c>
      <c r="C43" s="74" t="s">
        <v>241</v>
      </c>
      <c r="D43" s="79" t="s">
        <v>242</v>
      </c>
      <c r="E43" s="79" t="s">
        <v>243</v>
      </c>
      <c r="F43" s="75" t="s">
        <v>11</v>
      </c>
      <c r="G43" s="79"/>
      <c r="H43" s="74" t="s">
        <v>244</v>
      </c>
      <c r="I43" s="74" t="s">
        <v>245</v>
      </c>
      <c r="J43" s="74" t="str">
        <f t="shared" si="0"/>
        <v>CobaltGlencore Nikkelverk AS</v>
      </c>
      <c r="K43" s="74" t="str">
        <f t="shared" si="1"/>
        <v>CobaltGlencore Nikkelverk AS</v>
      </c>
    </row>
    <row r="44" hidden="1" spans="1:11">
      <c r="A44" s="74" t="s">
        <v>47</v>
      </c>
      <c r="B44" s="74" t="s">
        <v>246</v>
      </c>
      <c r="C44" s="74" t="s">
        <v>241</v>
      </c>
      <c r="D44" s="79" t="s">
        <v>242</v>
      </c>
      <c r="E44" s="79" t="s">
        <v>243</v>
      </c>
      <c r="F44" s="75" t="s">
        <v>11</v>
      </c>
      <c r="G44" s="79"/>
      <c r="H44" s="74" t="s">
        <v>244</v>
      </c>
      <c r="I44" s="74" t="s">
        <v>245</v>
      </c>
      <c r="J44" s="74" t="str">
        <f t="shared" si="0"/>
        <v>CobaltGlencore Nikkelverk Refinery</v>
      </c>
      <c r="K44" s="74" t="str">
        <f t="shared" si="1"/>
        <v>CobaltGlencore Nikkelverk Refinery</v>
      </c>
    </row>
    <row r="45" hidden="1" spans="1:11">
      <c r="A45" s="74" t="s">
        <v>47</v>
      </c>
      <c r="B45" s="74" t="s">
        <v>247</v>
      </c>
      <c r="C45" s="74" t="s">
        <v>247</v>
      </c>
      <c r="D45" s="79" t="s">
        <v>119</v>
      </c>
      <c r="E45" s="79" t="s">
        <v>248</v>
      </c>
      <c r="F45" s="75" t="s">
        <v>11</v>
      </c>
      <c r="G45" s="79"/>
      <c r="H45" s="74" t="s">
        <v>249</v>
      </c>
      <c r="I45" s="74" t="s">
        <v>122</v>
      </c>
      <c r="J45" s="74" t="str">
        <f t="shared" si="0"/>
        <v>CobaltGuangdong Fangyuan New Materials Group Co., Ltd.</v>
      </c>
      <c r="K45" s="74" t="str">
        <f t="shared" si="1"/>
        <v>CobaltGuangdong Fangyuan New Materials Group Co., Ltd.</v>
      </c>
    </row>
    <row r="46" hidden="1" spans="1:11">
      <c r="A46" s="74" t="s">
        <v>47</v>
      </c>
      <c r="B46" s="74" t="s">
        <v>250</v>
      </c>
      <c r="C46" s="74" t="s">
        <v>250</v>
      </c>
      <c r="D46" s="79" t="s">
        <v>119</v>
      </c>
      <c r="E46" s="79" t="s">
        <v>251</v>
      </c>
      <c r="F46" s="75" t="s">
        <v>11</v>
      </c>
      <c r="G46" s="79"/>
      <c r="H46" s="74" t="s">
        <v>252</v>
      </c>
      <c r="I46" s="74" t="s">
        <v>122</v>
      </c>
      <c r="J46" s="74" t="str">
        <f t="shared" si="0"/>
        <v>CobaltGuangdong Jiana Energy Technology Co., Ltd.</v>
      </c>
      <c r="K46" s="74" t="str">
        <f t="shared" si="1"/>
        <v>CobaltGuangdong Jiana Energy Technology Co., Ltd.</v>
      </c>
    </row>
    <row r="47" hidden="1" spans="1:11">
      <c r="A47" s="74" t="s">
        <v>47</v>
      </c>
      <c r="B47" s="74" t="s">
        <v>253</v>
      </c>
      <c r="C47" s="74" t="s">
        <v>253</v>
      </c>
      <c r="D47" s="79" t="s">
        <v>119</v>
      </c>
      <c r="E47" s="79" t="s">
        <v>254</v>
      </c>
      <c r="F47" s="75" t="s">
        <v>11</v>
      </c>
      <c r="G47" s="79"/>
      <c r="H47" s="74" t="s">
        <v>255</v>
      </c>
      <c r="I47" s="74" t="s">
        <v>256</v>
      </c>
      <c r="J47" s="74" t="str">
        <f t="shared" si="0"/>
        <v>CobaltGuangxi CNGR New Energy Science &amp; Technology Co., Ltd.</v>
      </c>
      <c r="K47" s="74" t="str">
        <f t="shared" si="1"/>
        <v>CobaltGuangxi CNGR New Energy Science &amp; Technology Co., Ltd.</v>
      </c>
    </row>
    <row r="48" hidden="1" spans="1:11">
      <c r="A48" s="74" t="s">
        <v>47</v>
      </c>
      <c r="B48" s="74" t="s">
        <v>257</v>
      </c>
      <c r="C48" s="74" t="s">
        <v>257</v>
      </c>
      <c r="D48" s="79" t="s">
        <v>119</v>
      </c>
      <c r="E48" s="79" t="s">
        <v>258</v>
      </c>
      <c r="F48" s="75" t="s">
        <v>11</v>
      </c>
      <c r="G48" s="79"/>
      <c r="H48" s="74" t="s">
        <v>259</v>
      </c>
      <c r="I48" s="74" t="s">
        <v>256</v>
      </c>
      <c r="J48" s="74" t="str">
        <f t="shared" si="0"/>
        <v>CobaltGuangxi Yinyi Advanced Material Co., Ltd.</v>
      </c>
      <c r="K48" s="74" t="str">
        <f t="shared" si="1"/>
        <v>CobaltGuangxi Yinyi Advanced Material Co., Ltd.</v>
      </c>
    </row>
    <row r="49" hidden="1" spans="1:11">
      <c r="A49" s="74" t="s">
        <v>47</v>
      </c>
      <c r="B49" s="74" t="s">
        <v>260</v>
      </c>
      <c r="C49" s="74" t="s">
        <v>260</v>
      </c>
      <c r="D49" s="79" t="s">
        <v>119</v>
      </c>
      <c r="E49" s="79" t="s">
        <v>261</v>
      </c>
      <c r="F49" s="75" t="s">
        <v>11</v>
      </c>
      <c r="G49" s="79"/>
      <c r="H49" s="74" t="s">
        <v>262</v>
      </c>
      <c r="I49" s="74" t="s">
        <v>263</v>
      </c>
      <c r="J49" s="74" t="str">
        <f t="shared" si="0"/>
        <v>CobaltGuizhou CNGR Resource Recycling Industry Development Co., Ltd.</v>
      </c>
      <c r="K49" s="74" t="str">
        <f t="shared" si="1"/>
        <v>CobaltGuizhou CNGR Resource Recycling Industry Development Co., Ltd.</v>
      </c>
    </row>
    <row r="50" hidden="1" spans="1:11">
      <c r="A50" s="74" t="s">
        <v>47</v>
      </c>
      <c r="B50" s="74" t="s">
        <v>264</v>
      </c>
      <c r="C50" s="74" t="s">
        <v>264</v>
      </c>
      <c r="D50" s="79" t="s">
        <v>119</v>
      </c>
      <c r="E50" s="79" t="s">
        <v>265</v>
      </c>
      <c r="F50" s="75" t="s">
        <v>11</v>
      </c>
      <c r="G50" s="79"/>
      <c r="H50" s="74" t="s">
        <v>262</v>
      </c>
      <c r="I50" s="74" t="s">
        <v>263</v>
      </c>
      <c r="J50" s="74" t="str">
        <f t="shared" si="0"/>
        <v>CobaltGuizhou Red Star Electronic Material Co., Ltd.</v>
      </c>
      <c r="K50" s="74" t="str">
        <f t="shared" si="1"/>
        <v>CobaltGuizhou Red Star Electronic Material Co., Ltd.</v>
      </c>
    </row>
    <row r="51" hidden="1" spans="1:11">
      <c r="A51" s="74" t="s">
        <v>47</v>
      </c>
      <c r="B51" s="74" t="s">
        <v>266</v>
      </c>
      <c r="C51" s="74" t="s">
        <v>267</v>
      </c>
      <c r="D51" s="79" t="s">
        <v>268</v>
      </c>
      <c r="E51" s="79" t="s">
        <v>269</v>
      </c>
      <c r="F51" s="75" t="s">
        <v>11</v>
      </c>
      <c r="G51" s="79"/>
      <c r="H51" s="74" t="s">
        <v>270</v>
      </c>
      <c r="I51" s="74" t="s">
        <v>271</v>
      </c>
      <c r="J51" s="74" t="str">
        <f t="shared" si="0"/>
        <v>CobaltHarima Refinery</v>
      </c>
      <c r="K51" s="74" t="str">
        <f t="shared" si="1"/>
        <v>CobaltHarima Refinery</v>
      </c>
    </row>
    <row r="52" hidden="1" spans="1:11">
      <c r="A52" s="74" t="s">
        <v>47</v>
      </c>
      <c r="B52" s="74" t="s">
        <v>267</v>
      </c>
      <c r="C52" s="74" t="s">
        <v>267</v>
      </c>
      <c r="D52" s="79" t="s">
        <v>268</v>
      </c>
      <c r="E52" s="79" t="s">
        <v>269</v>
      </c>
      <c r="F52" s="75" t="s">
        <v>11</v>
      </c>
      <c r="G52" s="79"/>
      <c r="H52" s="74" t="s">
        <v>270</v>
      </c>
      <c r="I52" s="74" t="s">
        <v>271</v>
      </c>
      <c r="J52" s="74" t="str">
        <f t="shared" si="0"/>
        <v>CobaltHarima Refinery, Sumitomo Metal Mining</v>
      </c>
      <c r="K52" s="74" t="str">
        <f t="shared" si="1"/>
        <v>CobaltHarima Refinery, Sumitomo Metal Mining</v>
      </c>
    </row>
    <row r="53" hidden="1" spans="1:11">
      <c r="A53" s="74" t="s">
        <v>47</v>
      </c>
      <c r="B53" s="74" t="s">
        <v>272</v>
      </c>
      <c r="C53" s="74" t="s">
        <v>272</v>
      </c>
      <c r="D53" s="79" t="s">
        <v>119</v>
      </c>
      <c r="E53" s="79" t="s">
        <v>273</v>
      </c>
      <c r="F53" s="75" t="s">
        <v>11</v>
      </c>
      <c r="G53" s="79"/>
      <c r="H53" s="74" t="s">
        <v>274</v>
      </c>
      <c r="I53" s="74" t="s">
        <v>126</v>
      </c>
      <c r="J53" s="74" t="str">
        <f t="shared" si="0"/>
        <v>CobaltHefei Rongjie Metal Technology Co., Ltd.</v>
      </c>
      <c r="K53" s="74" t="str">
        <f t="shared" si="1"/>
        <v>CobaltHefei Rongjie Metal Technology Co., Ltd.</v>
      </c>
    </row>
    <row r="54" hidden="1" spans="1:11">
      <c r="A54" s="74" t="s">
        <v>47</v>
      </c>
      <c r="B54" s="74" t="s">
        <v>275</v>
      </c>
      <c r="C54" s="74" t="s">
        <v>275</v>
      </c>
      <c r="D54" s="79" t="s">
        <v>119</v>
      </c>
      <c r="E54" s="79" t="s">
        <v>276</v>
      </c>
      <c r="F54" s="75" t="s">
        <v>11</v>
      </c>
      <c r="G54" s="79"/>
      <c r="H54" s="74" t="s">
        <v>277</v>
      </c>
      <c r="I54" s="74" t="s">
        <v>278</v>
      </c>
      <c r="J54" s="74" t="str">
        <f t="shared" si="0"/>
        <v>CobaltHunan Brunp Recycling Technology Co., Ltd.</v>
      </c>
      <c r="K54" s="74" t="str">
        <f t="shared" si="1"/>
        <v>CobaltHunan Brunp Recycling Technology Co., Ltd.</v>
      </c>
    </row>
    <row r="55" hidden="1" spans="1:11">
      <c r="A55" s="74" t="s">
        <v>47</v>
      </c>
      <c r="B55" s="74" t="s">
        <v>95</v>
      </c>
      <c r="C55" s="74" t="s">
        <v>95</v>
      </c>
      <c r="D55" s="79" t="s">
        <v>119</v>
      </c>
      <c r="E55" s="79" t="s">
        <v>279</v>
      </c>
      <c r="F55" s="75" t="s">
        <v>11</v>
      </c>
      <c r="G55" s="79"/>
      <c r="H55" s="74" t="s">
        <v>277</v>
      </c>
      <c r="I55" s="74" t="s">
        <v>278</v>
      </c>
      <c r="J55" s="74" t="str">
        <f t="shared" si="0"/>
        <v>CobaltHunan CNGR New Energy Science &amp; Technology Co., Ltd.</v>
      </c>
      <c r="K55" s="74" t="str">
        <f t="shared" si="1"/>
        <v>CobaltHunan CNGR New Energy Science &amp; Technology Co., Ltd.</v>
      </c>
    </row>
    <row r="56" hidden="1" spans="1:11">
      <c r="A56" s="74" t="s">
        <v>47</v>
      </c>
      <c r="B56" s="74" t="s">
        <v>280</v>
      </c>
      <c r="C56" s="74" t="s">
        <v>95</v>
      </c>
      <c r="D56" s="79" t="s">
        <v>119</v>
      </c>
      <c r="E56" s="79" t="s">
        <v>279</v>
      </c>
      <c r="F56" s="75" t="s">
        <v>11</v>
      </c>
      <c r="G56" s="79"/>
      <c r="H56" s="74" t="s">
        <v>277</v>
      </c>
      <c r="I56" s="74" t="s">
        <v>278</v>
      </c>
      <c r="J56" s="74" t="str">
        <f t="shared" si="0"/>
        <v>CobaltHunan Hina Advanced Material Co., Ltd.</v>
      </c>
      <c r="K56" s="74" t="str">
        <f t="shared" si="1"/>
        <v>CobaltHunan Hina Advanced Material Co., Ltd.</v>
      </c>
    </row>
    <row r="57" hidden="1" spans="1:11">
      <c r="A57" s="74" t="s">
        <v>47</v>
      </c>
      <c r="B57" s="74" t="s">
        <v>281</v>
      </c>
      <c r="C57" s="74" t="s">
        <v>281</v>
      </c>
      <c r="D57" s="79" t="s">
        <v>119</v>
      </c>
      <c r="E57" s="79" t="s">
        <v>282</v>
      </c>
      <c r="F57" s="75" t="s">
        <v>11</v>
      </c>
      <c r="G57" s="79"/>
      <c r="H57" s="74" t="s">
        <v>283</v>
      </c>
      <c r="I57" s="74" t="s">
        <v>278</v>
      </c>
      <c r="J57" s="74" t="str">
        <f t="shared" si="0"/>
        <v>CobaltHunan Jinxin New Material Holding Co., Ltd.</v>
      </c>
      <c r="K57" s="74" t="str">
        <f t="shared" si="1"/>
        <v>CobaltHunan Jinxin New Material Holding Co., Ltd.</v>
      </c>
    </row>
    <row r="58" hidden="1" spans="1:11">
      <c r="A58" s="74" t="s">
        <v>47</v>
      </c>
      <c r="B58" s="74" t="s">
        <v>284</v>
      </c>
      <c r="C58" s="74" t="s">
        <v>281</v>
      </c>
      <c r="D58" s="79" t="s">
        <v>119</v>
      </c>
      <c r="E58" s="79" t="s">
        <v>282</v>
      </c>
      <c r="F58" s="75" t="s">
        <v>11</v>
      </c>
      <c r="G58" s="79"/>
      <c r="H58" s="74" t="s">
        <v>283</v>
      </c>
      <c r="I58" s="74" t="s">
        <v>278</v>
      </c>
      <c r="J58" s="74" t="str">
        <f t="shared" si="0"/>
        <v>CobaltHunan Jinxin New Materials Co., Ltd.</v>
      </c>
      <c r="K58" s="74" t="str">
        <f t="shared" si="1"/>
        <v>CobaltHunan Jinxin New Materials Co., Ltd.</v>
      </c>
    </row>
    <row r="59" hidden="1" spans="1:11">
      <c r="A59" s="74" t="s">
        <v>47</v>
      </c>
      <c r="B59" s="74" t="s">
        <v>285</v>
      </c>
      <c r="C59" s="74" t="s">
        <v>285</v>
      </c>
      <c r="D59" s="79" t="s">
        <v>119</v>
      </c>
      <c r="E59" s="79" t="s">
        <v>286</v>
      </c>
      <c r="F59" s="75" t="s">
        <v>11</v>
      </c>
      <c r="G59" s="79"/>
      <c r="H59" s="74" t="s">
        <v>287</v>
      </c>
      <c r="I59" s="74" t="s">
        <v>278</v>
      </c>
      <c r="J59" s="74" t="str">
        <f t="shared" si="0"/>
        <v>CobaltHunan Shiji Yintian New Material Co., Ltd.</v>
      </c>
      <c r="K59" s="74" t="str">
        <f t="shared" si="1"/>
        <v>CobaltHunan Shiji Yintian New Material Co., Ltd.</v>
      </c>
    </row>
    <row r="60" hidden="1" spans="1:11">
      <c r="A60" s="74" t="s">
        <v>47</v>
      </c>
      <c r="B60" s="74" t="s">
        <v>288</v>
      </c>
      <c r="C60" s="74" t="s">
        <v>288</v>
      </c>
      <c r="D60" s="79" t="s">
        <v>119</v>
      </c>
      <c r="E60" s="79" t="s">
        <v>289</v>
      </c>
      <c r="F60" s="75" t="s">
        <v>11</v>
      </c>
      <c r="G60" s="79"/>
      <c r="H60" s="74" t="s">
        <v>277</v>
      </c>
      <c r="I60" s="74" t="s">
        <v>278</v>
      </c>
      <c r="J60" s="74" t="str">
        <f t="shared" si="0"/>
        <v>CobaltHunan Yacheng New Energy Co., Ltd.</v>
      </c>
      <c r="K60" s="74" t="str">
        <f t="shared" si="1"/>
        <v>CobaltHunan Yacheng New Energy Co., Ltd.</v>
      </c>
    </row>
    <row r="61" hidden="1" spans="1:11">
      <c r="A61" s="74" t="s">
        <v>47</v>
      </c>
      <c r="B61" s="74" t="s">
        <v>290</v>
      </c>
      <c r="C61" s="74" t="s">
        <v>288</v>
      </c>
      <c r="D61" s="79" t="s">
        <v>119</v>
      </c>
      <c r="E61" s="79" t="s">
        <v>289</v>
      </c>
      <c r="F61" s="75" t="s">
        <v>11</v>
      </c>
      <c r="G61" s="79"/>
      <c r="H61" s="74" t="s">
        <v>277</v>
      </c>
      <c r="I61" s="74" t="s">
        <v>278</v>
      </c>
      <c r="J61" s="74" t="str">
        <f t="shared" si="0"/>
        <v>CobaltHunan Yacheng New Materials Co., Ltd.</v>
      </c>
      <c r="K61" s="74" t="str">
        <f t="shared" si="1"/>
        <v>CobaltHunan Yacheng New Materials Co., Ltd.</v>
      </c>
    </row>
    <row r="62" hidden="1" spans="1:11">
      <c r="A62" s="74" t="s">
        <v>47</v>
      </c>
      <c r="B62" s="74" t="s">
        <v>291</v>
      </c>
      <c r="C62" s="74" t="s">
        <v>95</v>
      </c>
      <c r="D62" s="79" t="s">
        <v>119</v>
      </c>
      <c r="E62" s="79" t="s">
        <v>279</v>
      </c>
      <c r="F62" s="75" t="s">
        <v>11</v>
      </c>
      <c r="G62" s="79"/>
      <c r="H62" s="74" t="s">
        <v>277</v>
      </c>
      <c r="I62" s="74" t="s">
        <v>278</v>
      </c>
      <c r="J62" s="74" t="str">
        <f t="shared" si="0"/>
        <v>CobaltHunan Zoomwe New Energy Science &amp; Technology Co., Ltd.</v>
      </c>
      <c r="K62" s="74" t="str">
        <f t="shared" si="1"/>
        <v>CobaltHunan Zoomwe New Energy Science &amp; Technology Co., Ltd.</v>
      </c>
    </row>
    <row r="63" hidden="1" spans="1:11">
      <c r="A63" s="74" t="s">
        <v>47</v>
      </c>
      <c r="B63" s="74" t="s">
        <v>292</v>
      </c>
      <c r="C63" s="74" t="s">
        <v>292</v>
      </c>
      <c r="D63" s="79" t="s">
        <v>293</v>
      </c>
      <c r="E63" s="79" t="s">
        <v>294</v>
      </c>
      <c r="F63" s="75" t="s">
        <v>11</v>
      </c>
      <c r="G63" s="79"/>
      <c r="H63" s="74" t="s">
        <v>295</v>
      </c>
      <c r="I63" s="74" t="s">
        <v>296</v>
      </c>
      <c r="J63" s="74" t="str">
        <f t="shared" si="0"/>
        <v>CobaltICoNiChem Widnes Ltd</v>
      </c>
      <c r="K63" s="74" t="str">
        <f t="shared" si="1"/>
        <v>CobaltICoNiChem Widnes Ltd</v>
      </c>
    </row>
    <row r="64" hidden="1" spans="1:11">
      <c r="A64" s="74" t="s">
        <v>47</v>
      </c>
      <c r="B64" s="74" t="s">
        <v>297</v>
      </c>
      <c r="C64" s="74" t="s">
        <v>297</v>
      </c>
      <c r="D64" s="79" t="s">
        <v>298</v>
      </c>
      <c r="E64" s="79" t="s">
        <v>299</v>
      </c>
      <c r="F64" s="75" t="s">
        <v>11</v>
      </c>
      <c r="G64" s="79"/>
      <c r="H64" s="74" t="s">
        <v>300</v>
      </c>
      <c r="I64" s="74" t="s">
        <v>301</v>
      </c>
      <c r="J64" s="74" t="str">
        <f t="shared" si="0"/>
        <v>CobaltImpala Platinum - Base Metal Refinery (BMR)</v>
      </c>
      <c r="K64" s="74" t="str">
        <f t="shared" si="1"/>
        <v>CobaltImpala Platinum - Base Metal Refinery (BMR)</v>
      </c>
    </row>
    <row r="65" hidden="1" spans="1:11">
      <c r="A65" s="74" t="s">
        <v>47</v>
      </c>
      <c r="B65" s="74" t="s">
        <v>302</v>
      </c>
      <c r="C65" s="74" t="s">
        <v>302</v>
      </c>
      <c r="D65" s="79" t="s">
        <v>298</v>
      </c>
      <c r="E65" s="79" t="s">
        <v>303</v>
      </c>
      <c r="F65" s="75" t="s">
        <v>11</v>
      </c>
      <c r="G65" s="79"/>
      <c r="H65" s="74" t="s">
        <v>304</v>
      </c>
      <c r="I65" s="74" t="s">
        <v>305</v>
      </c>
      <c r="J65" s="74" t="str">
        <f t="shared" si="0"/>
        <v>CobaltImpala Platinum - Rustenburg Smelter</v>
      </c>
      <c r="K65" s="74" t="str">
        <f t="shared" si="1"/>
        <v>CobaltImpala Platinum - Rustenburg Smelter</v>
      </c>
    </row>
    <row r="66" hidden="1" spans="1:11">
      <c r="A66" s="74" t="s">
        <v>47</v>
      </c>
      <c r="B66" s="74" t="s">
        <v>306</v>
      </c>
      <c r="C66" s="74" t="s">
        <v>297</v>
      </c>
      <c r="D66" s="79" t="s">
        <v>298</v>
      </c>
      <c r="E66" s="79" t="s">
        <v>299</v>
      </c>
      <c r="F66" s="75" t="s">
        <v>11</v>
      </c>
      <c r="G66" s="79"/>
      <c r="H66" s="74" t="s">
        <v>300</v>
      </c>
      <c r="I66" s="74" t="s">
        <v>301</v>
      </c>
      <c r="J66" s="74" t="str">
        <f t="shared" si="0"/>
        <v>CobaltImpala Refineries – Base Metals Refinery (BMR)</v>
      </c>
      <c r="K66" s="74" t="str">
        <f t="shared" si="1"/>
        <v>CobaltImpala Refineries – Base Metals Refinery (BMR)</v>
      </c>
    </row>
    <row r="67" hidden="1" spans="1:11">
      <c r="A67" s="74" t="s">
        <v>47</v>
      </c>
      <c r="B67" s="74" t="s">
        <v>307</v>
      </c>
      <c r="C67" s="74" t="s">
        <v>302</v>
      </c>
      <c r="D67" s="79" t="s">
        <v>298</v>
      </c>
      <c r="E67" s="79" t="s">
        <v>303</v>
      </c>
      <c r="F67" s="75" t="s">
        <v>11</v>
      </c>
      <c r="G67" s="79"/>
      <c r="H67" s="74" t="s">
        <v>304</v>
      </c>
      <c r="I67" s="74" t="s">
        <v>305</v>
      </c>
      <c r="J67" s="74" t="str">
        <f t="shared" si="0"/>
        <v>CobaltImpala Rustenburg</v>
      </c>
      <c r="K67" s="74" t="str">
        <f t="shared" si="1"/>
        <v>CobaltImpala Rustenburg</v>
      </c>
    </row>
    <row r="68" hidden="1" spans="1:11">
      <c r="A68" s="74" t="s">
        <v>47</v>
      </c>
      <c r="B68" s="74" t="s">
        <v>308</v>
      </c>
      <c r="C68" s="74" t="s">
        <v>308</v>
      </c>
      <c r="D68" s="79" t="s">
        <v>309</v>
      </c>
      <c r="E68" s="79" t="s">
        <v>310</v>
      </c>
      <c r="F68" s="75" t="s">
        <v>11</v>
      </c>
      <c r="G68" s="79"/>
      <c r="H68" s="74" t="s">
        <v>311</v>
      </c>
      <c r="I68" s="74" t="s">
        <v>312</v>
      </c>
      <c r="J68" s="74" t="str">
        <f t="shared" si="0"/>
        <v>CobaltIncasa S.A.</v>
      </c>
      <c r="K68" s="74" t="str">
        <f t="shared" si="1"/>
        <v>CobaltIncasa S.A.</v>
      </c>
    </row>
    <row r="69" hidden="1" spans="1:11">
      <c r="A69" s="74" t="s">
        <v>47</v>
      </c>
      <c r="B69" s="74" t="s">
        <v>313</v>
      </c>
      <c r="C69" s="74" t="s">
        <v>250</v>
      </c>
      <c r="D69" s="79" t="s">
        <v>119</v>
      </c>
      <c r="E69" s="79" t="s">
        <v>251</v>
      </c>
      <c r="F69" s="75" t="s">
        <v>11</v>
      </c>
      <c r="G69" s="79"/>
      <c r="H69" s="74" t="s">
        <v>252</v>
      </c>
      <c r="I69" s="74" t="s">
        <v>122</v>
      </c>
      <c r="J69" s="74" t="str">
        <f t="shared" si="0"/>
        <v>CobaltJiana</v>
      </c>
      <c r="K69" s="74" t="str">
        <f t="shared" si="1"/>
        <v>CobaltJiana</v>
      </c>
    </row>
    <row r="70" hidden="1" spans="1:11">
      <c r="A70" s="74" t="s">
        <v>47</v>
      </c>
      <c r="B70" s="74" t="s">
        <v>314</v>
      </c>
      <c r="C70" s="74" t="s">
        <v>315</v>
      </c>
      <c r="D70" s="79" t="s">
        <v>119</v>
      </c>
      <c r="E70" s="79" t="s">
        <v>316</v>
      </c>
      <c r="F70" s="75" t="s">
        <v>11</v>
      </c>
      <c r="G70" s="79"/>
      <c r="H70" s="74" t="s">
        <v>317</v>
      </c>
      <c r="I70" s="74" t="s">
        <v>122</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315</v>
      </c>
      <c r="C71" s="74" t="s">
        <v>315</v>
      </c>
      <c r="D71" s="79" t="s">
        <v>119</v>
      </c>
      <c r="E71" s="79" t="s">
        <v>316</v>
      </c>
      <c r="F71" s="75" t="s">
        <v>11</v>
      </c>
      <c r="G71" s="79"/>
      <c r="H71" s="74" t="s">
        <v>317</v>
      </c>
      <c r="I71" s="74" t="s">
        <v>122</v>
      </c>
      <c r="J71" s="74" t="str">
        <f t="shared" si="2"/>
        <v>CobaltJiangmen Chancsun Umicore Industry Co.,Ltd</v>
      </c>
      <c r="K71" s="74" t="str">
        <f t="shared" si="3"/>
        <v>CobaltJiangmen Chancsun Umicore Industry Co.,Ltd</v>
      </c>
    </row>
    <row r="72" hidden="1" spans="1:11">
      <c r="A72" s="74" t="s">
        <v>47</v>
      </c>
      <c r="B72" s="74" t="s">
        <v>318</v>
      </c>
      <c r="C72" s="74" t="s">
        <v>232</v>
      </c>
      <c r="D72" s="79" t="s">
        <v>119</v>
      </c>
      <c r="E72" s="79" t="s">
        <v>233</v>
      </c>
      <c r="F72" s="75" t="s">
        <v>11</v>
      </c>
      <c r="G72" s="79"/>
      <c r="H72" s="74" t="s">
        <v>234</v>
      </c>
      <c r="I72" s="74" t="s">
        <v>235</v>
      </c>
      <c r="J72" s="74" t="str">
        <f t="shared" si="2"/>
        <v>CobaltJiangsu Cobalt Nickel Metal (KLK)</v>
      </c>
      <c r="K72" s="74" t="str">
        <f t="shared" si="3"/>
        <v>CobaltJiangsu Cobalt Nickel Metal (KLK)</v>
      </c>
    </row>
    <row r="73" hidden="1" spans="1:11">
      <c r="A73" s="74" t="s">
        <v>47</v>
      </c>
      <c r="B73" s="74" t="s">
        <v>319</v>
      </c>
      <c r="C73" s="74" t="s">
        <v>232</v>
      </c>
      <c r="D73" s="79" t="s">
        <v>119</v>
      </c>
      <c r="E73" s="79" t="s">
        <v>233</v>
      </c>
      <c r="F73" s="75" t="s">
        <v>11</v>
      </c>
      <c r="G73" s="79"/>
      <c r="H73" s="74" t="s">
        <v>234</v>
      </c>
      <c r="I73" s="74" t="s">
        <v>235</v>
      </c>
      <c r="J73" s="74" t="str">
        <f t="shared" si="2"/>
        <v>CobaltJiangsu KLK Cobalt Nickel Metal Co., Ltd.</v>
      </c>
      <c r="K73" s="74" t="str">
        <f t="shared" si="3"/>
        <v>CobaltJiangsu KLK Cobalt Nickel Metal Co., Ltd.</v>
      </c>
    </row>
    <row r="74" hidden="1" spans="1:11">
      <c r="A74" s="74" t="s">
        <v>47</v>
      </c>
      <c r="B74" s="74" t="s">
        <v>320</v>
      </c>
      <c r="C74" s="74" t="s">
        <v>320</v>
      </c>
      <c r="D74" s="79" t="s">
        <v>119</v>
      </c>
      <c r="E74" s="79" t="s">
        <v>321</v>
      </c>
      <c r="F74" s="75" t="s">
        <v>11</v>
      </c>
      <c r="G74" s="79"/>
      <c r="H74" s="74" t="s">
        <v>322</v>
      </c>
      <c r="I74" s="74" t="s">
        <v>235</v>
      </c>
      <c r="J74" s="74" t="str">
        <f t="shared" si="2"/>
        <v>CobaltJiangsu Xiongfeng Technology Co., Ltd.</v>
      </c>
      <c r="K74" s="74" t="str">
        <f t="shared" si="3"/>
        <v>CobaltJiangsu Xiongfeng Technology Co., Ltd.</v>
      </c>
    </row>
    <row r="75" hidden="1" spans="1:11">
      <c r="A75" s="74" t="s">
        <v>47</v>
      </c>
      <c r="B75" s="74" t="s">
        <v>323</v>
      </c>
      <c r="C75" s="74" t="s">
        <v>323</v>
      </c>
      <c r="D75" s="79" t="s">
        <v>119</v>
      </c>
      <c r="E75" s="79" t="s">
        <v>324</v>
      </c>
      <c r="F75" s="75" t="s">
        <v>11</v>
      </c>
      <c r="G75" s="79"/>
      <c r="H75" s="74" t="s">
        <v>325</v>
      </c>
      <c r="I75" s="74" t="s">
        <v>224</v>
      </c>
      <c r="J75" s="74" t="str">
        <f t="shared" si="2"/>
        <v>CobaltJiangxi Miracle Golden Tiger Cobalt Co. Ltd.</v>
      </c>
      <c r="K75" s="74" t="str">
        <f t="shared" si="3"/>
        <v>CobaltJiangxi Miracle Golden Tiger Cobalt Co. Ltd.</v>
      </c>
    </row>
    <row r="76" hidden="1" spans="1:11">
      <c r="A76" s="74" t="s">
        <v>47</v>
      </c>
      <c r="B76" s="74" t="s">
        <v>97</v>
      </c>
      <c r="C76" s="74" t="s">
        <v>326</v>
      </c>
      <c r="D76" s="79" t="s">
        <v>119</v>
      </c>
      <c r="E76" s="79" t="s">
        <v>327</v>
      </c>
      <c r="F76" s="75" t="s">
        <v>11</v>
      </c>
      <c r="G76" s="79"/>
      <c r="H76" s="74" t="s">
        <v>328</v>
      </c>
      <c r="I76" s="74" t="s">
        <v>224</v>
      </c>
      <c r="J76" s="74" t="str">
        <f t="shared" si="2"/>
        <v>CobaltJiangxi Rui da Xinnengyuan Technology Co., Ltd.</v>
      </c>
      <c r="K76" s="74" t="str">
        <f t="shared" si="3"/>
        <v>CobaltJiangxi Rui da Xinnengyuan Technology Co., Ltd.</v>
      </c>
    </row>
    <row r="77" hidden="1" spans="1:11">
      <c r="A77" s="74" t="s">
        <v>47</v>
      </c>
      <c r="B77" s="74" t="s">
        <v>326</v>
      </c>
      <c r="C77" s="74" t="s">
        <v>326</v>
      </c>
      <c r="D77" s="79" t="s">
        <v>119</v>
      </c>
      <c r="E77" s="79" t="s">
        <v>327</v>
      </c>
      <c r="F77" s="75" t="s">
        <v>11</v>
      </c>
      <c r="G77" s="79"/>
      <c r="H77" s="74" t="s">
        <v>328</v>
      </c>
      <c r="I77" s="74" t="s">
        <v>224</v>
      </c>
      <c r="J77" s="74" t="str">
        <f t="shared" si="2"/>
        <v>CobaltJiangxi Ruida New Energy Technology Co., Ltd.</v>
      </c>
      <c r="K77" s="74" t="str">
        <f t="shared" si="3"/>
        <v>CobaltJiangxi Ruida New Energy Technology Co., Ltd.</v>
      </c>
    </row>
    <row r="78" hidden="1" spans="1:11">
      <c r="A78" s="74" t="s">
        <v>47</v>
      </c>
      <c r="B78" s="74" t="s">
        <v>329</v>
      </c>
      <c r="C78" s="74" t="s">
        <v>329</v>
      </c>
      <c r="D78" s="79" t="s">
        <v>174</v>
      </c>
      <c r="E78" s="79" t="s">
        <v>330</v>
      </c>
      <c r="F78" s="75" t="s">
        <v>11</v>
      </c>
      <c r="G78" s="79"/>
      <c r="H78" s="74" t="s">
        <v>331</v>
      </c>
      <c r="I78" s="74" t="s">
        <v>332</v>
      </c>
      <c r="J78" s="74" t="str">
        <f t="shared" si="2"/>
        <v>CobaltJing Yuan Tungsten Technology Co., Ltd.</v>
      </c>
      <c r="K78" s="74" t="str">
        <f t="shared" si="3"/>
        <v>CobaltJing Yuan Tungsten Technology Co., Ltd.</v>
      </c>
    </row>
    <row r="79" hidden="1" spans="1:11">
      <c r="A79" s="74" t="s">
        <v>47</v>
      </c>
      <c r="B79" s="74" t="s">
        <v>333</v>
      </c>
      <c r="C79" s="74" t="s">
        <v>333</v>
      </c>
      <c r="D79" s="79" t="s">
        <v>119</v>
      </c>
      <c r="E79" s="79" t="s">
        <v>334</v>
      </c>
      <c r="F79" s="75" t="s">
        <v>11</v>
      </c>
      <c r="G79" s="79"/>
      <c r="H79" s="74" t="s">
        <v>335</v>
      </c>
      <c r="I79" s="74" t="s">
        <v>336</v>
      </c>
      <c r="J79" s="74" t="str">
        <f t="shared" si="2"/>
        <v>CobaltJingmen GEM Co., Ltd.</v>
      </c>
      <c r="K79" s="74" t="str">
        <f t="shared" si="3"/>
        <v>CobaltJingmen GEM Co., Ltd.</v>
      </c>
    </row>
    <row r="80" hidden="1" spans="1:11">
      <c r="A80" s="74" t="s">
        <v>47</v>
      </c>
      <c r="B80" s="74" t="s">
        <v>337</v>
      </c>
      <c r="C80" s="74" t="s">
        <v>337</v>
      </c>
      <c r="D80" s="79" t="s">
        <v>338</v>
      </c>
      <c r="E80" s="79" t="s">
        <v>339</v>
      </c>
      <c r="F80" s="75" t="s">
        <v>11</v>
      </c>
      <c r="G80" s="79"/>
      <c r="H80" s="74" t="s">
        <v>340</v>
      </c>
      <c r="I80" s="74" t="s">
        <v>341</v>
      </c>
      <c r="J80" s="74" t="str">
        <f t="shared" si="2"/>
        <v>CobaltJSC Kolskaya Mining and Metallurgical Company (Kola MMC)</v>
      </c>
      <c r="K80" s="74" t="str">
        <f t="shared" si="3"/>
        <v>CobaltJSC Kolskaya Mining and Metallurgical Company (Kola MMC)</v>
      </c>
    </row>
    <row r="81" hidden="1" spans="1:11">
      <c r="A81" s="74" t="s">
        <v>47</v>
      </c>
      <c r="B81" s="74" t="s">
        <v>342</v>
      </c>
      <c r="C81" s="74" t="s">
        <v>342</v>
      </c>
      <c r="D81" s="79" t="s">
        <v>143</v>
      </c>
      <c r="E81" s="79" t="s">
        <v>343</v>
      </c>
      <c r="F81" s="75" t="s">
        <v>11</v>
      </c>
      <c r="G81" s="79"/>
      <c r="H81" s="74" t="s">
        <v>158</v>
      </c>
      <c r="I81" s="74" t="s">
        <v>154</v>
      </c>
      <c r="J81" s="74" t="str">
        <f t="shared" si="2"/>
        <v>CobaltKamoto Copper Company</v>
      </c>
      <c r="K81" s="74" t="str">
        <f t="shared" si="3"/>
        <v>CobaltKamoto Copper Company</v>
      </c>
    </row>
    <row r="82" hidden="1" spans="1:11">
      <c r="A82" s="74" t="s">
        <v>47</v>
      </c>
      <c r="B82" s="74" t="s">
        <v>344</v>
      </c>
      <c r="C82" s="74" t="s">
        <v>345</v>
      </c>
      <c r="D82" s="79" t="s">
        <v>143</v>
      </c>
      <c r="E82" s="79" t="s">
        <v>346</v>
      </c>
      <c r="F82" s="75" t="s">
        <v>11</v>
      </c>
      <c r="G82" s="79"/>
      <c r="H82" s="74" t="s">
        <v>145</v>
      </c>
      <c r="I82" s="74" t="s">
        <v>146</v>
      </c>
      <c r="J82" s="74" t="str">
        <f t="shared" si="2"/>
        <v>CobaltKasombo Minerals (SPRL) - MIKAS Huayou</v>
      </c>
      <c r="K82" s="74" t="str">
        <f t="shared" si="3"/>
        <v>CobaltKasombo Minerals (SPRL) - MIKAS Huayou</v>
      </c>
    </row>
    <row r="83" hidden="1" spans="1:11">
      <c r="A83" s="74" t="s">
        <v>47</v>
      </c>
      <c r="B83" s="74" t="s">
        <v>347</v>
      </c>
      <c r="C83" s="74" t="s">
        <v>151</v>
      </c>
      <c r="D83" s="79" t="s">
        <v>143</v>
      </c>
      <c r="E83" s="79" t="s">
        <v>152</v>
      </c>
      <c r="F83" s="75" t="s">
        <v>11</v>
      </c>
      <c r="G83" s="79"/>
      <c r="H83" s="74" t="s">
        <v>153</v>
      </c>
      <c r="I83" s="74" t="s">
        <v>154</v>
      </c>
      <c r="J83" s="74" t="str">
        <f t="shared" si="2"/>
        <v>CobaltKFM</v>
      </c>
      <c r="K83" s="74" t="str">
        <f t="shared" si="3"/>
        <v>CobaltKFM</v>
      </c>
    </row>
    <row r="84" hidden="1" spans="1:11">
      <c r="A84" s="74" t="s">
        <v>47</v>
      </c>
      <c r="B84" s="74" t="s">
        <v>348</v>
      </c>
      <c r="C84" s="74" t="s">
        <v>349</v>
      </c>
      <c r="D84" s="79" t="s">
        <v>143</v>
      </c>
      <c r="E84" s="79" t="s">
        <v>350</v>
      </c>
      <c r="F84" s="75" t="s">
        <v>11</v>
      </c>
      <c r="G84" s="79"/>
      <c r="H84" s="74" t="s">
        <v>145</v>
      </c>
      <c r="I84" s="74" t="s">
        <v>146</v>
      </c>
      <c r="J84" s="74" t="str">
        <f t="shared" si="2"/>
        <v>CobaltKinsevere</v>
      </c>
      <c r="K84" s="74" t="str">
        <f t="shared" si="3"/>
        <v>CobaltKinsevere</v>
      </c>
    </row>
    <row r="85" hidden="1" spans="1:11">
      <c r="A85" s="74" t="s">
        <v>47</v>
      </c>
      <c r="B85" s="74" t="s">
        <v>351</v>
      </c>
      <c r="C85" s="74" t="s">
        <v>352</v>
      </c>
      <c r="D85" s="79" t="s">
        <v>143</v>
      </c>
      <c r="E85" s="79" t="s">
        <v>353</v>
      </c>
      <c r="F85" s="75" t="s">
        <v>11</v>
      </c>
      <c r="G85" s="79"/>
      <c r="H85" s="74" t="s">
        <v>158</v>
      </c>
      <c r="I85" s="74" t="s">
        <v>154</v>
      </c>
      <c r="J85" s="74" t="str">
        <f t="shared" si="2"/>
        <v>CobaltKisanfu</v>
      </c>
      <c r="K85" s="74" t="str">
        <f t="shared" si="3"/>
        <v>CobaltKisanfu</v>
      </c>
    </row>
    <row r="86" hidden="1" spans="1:11">
      <c r="A86" s="74" t="s">
        <v>47</v>
      </c>
      <c r="B86" s="74" t="s">
        <v>352</v>
      </c>
      <c r="C86" s="74" t="s">
        <v>352</v>
      </c>
      <c r="D86" s="79" t="s">
        <v>143</v>
      </c>
      <c r="E86" s="79" t="s">
        <v>353</v>
      </c>
      <c r="F86" s="75" t="s">
        <v>11</v>
      </c>
      <c r="G86" s="79"/>
      <c r="H86" s="74" t="s">
        <v>158</v>
      </c>
      <c r="I86" s="74" t="s">
        <v>154</v>
      </c>
      <c r="J86" s="74" t="str">
        <f t="shared" si="2"/>
        <v>CobaltKisanfu Mining (Kimin)</v>
      </c>
      <c r="K86" s="74" t="str">
        <f t="shared" si="3"/>
        <v>CobaltKisanfu Mining (Kimin)</v>
      </c>
    </row>
    <row r="87" hidden="1" spans="1:11">
      <c r="A87" s="74" t="s">
        <v>47</v>
      </c>
      <c r="B87" s="74" t="s">
        <v>354</v>
      </c>
      <c r="C87" s="74" t="s">
        <v>337</v>
      </c>
      <c r="D87" s="79" t="s">
        <v>338</v>
      </c>
      <c r="E87" s="79" t="s">
        <v>339</v>
      </c>
      <c r="F87" s="75" t="s">
        <v>11</v>
      </c>
      <c r="G87" s="79"/>
      <c r="H87" s="74" t="s">
        <v>340</v>
      </c>
      <c r="I87" s="74" t="s">
        <v>341</v>
      </c>
      <c r="J87" s="74" t="str">
        <f t="shared" si="2"/>
        <v>CobaltKola Mining and Metallurgical Company</v>
      </c>
      <c r="K87" s="74" t="str">
        <f t="shared" si="3"/>
        <v>CobaltKola Mining and Metallurgical Company</v>
      </c>
    </row>
    <row r="88" hidden="1" spans="1:11">
      <c r="A88" s="74" t="s">
        <v>47</v>
      </c>
      <c r="B88" s="74" t="s">
        <v>355</v>
      </c>
      <c r="C88" s="74" t="s">
        <v>356</v>
      </c>
      <c r="D88" s="79" t="s">
        <v>143</v>
      </c>
      <c r="E88" s="79" t="s">
        <v>357</v>
      </c>
      <c r="F88" s="75" t="s">
        <v>11</v>
      </c>
      <c r="G88" s="79"/>
      <c r="H88" s="74" t="s">
        <v>145</v>
      </c>
      <c r="I88" s="74" t="s">
        <v>146</v>
      </c>
      <c r="J88" s="74" t="str">
        <f t="shared" si="2"/>
        <v>CobaltKolwezi Tailings (KMT, aka Kingamyambo Musonoi Tailings)</v>
      </c>
      <c r="K88" s="74" t="str">
        <f t="shared" si="3"/>
        <v>CobaltKolwezi Tailings (KMT, aka Kingamyambo Musonoi Tailings)</v>
      </c>
    </row>
    <row r="89" hidden="1" spans="1:11">
      <c r="A89" s="74" t="s">
        <v>47</v>
      </c>
      <c r="B89" s="74" t="s">
        <v>356</v>
      </c>
      <c r="C89" s="74" t="s">
        <v>356</v>
      </c>
      <c r="D89" s="79" t="s">
        <v>143</v>
      </c>
      <c r="E89" s="79" t="s">
        <v>357</v>
      </c>
      <c r="F89" s="75" t="s">
        <v>11</v>
      </c>
      <c r="G89" s="79"/>
      <c r="H89" s="74" t="s">
        <v>145</v>
      </c>
      <c r="I89" s="74" t="s">
        <v>146</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358</v>
      </c>
      <c r="C90" s="74" t="s">
        <v>345</v>
      </c>
      <c r="D90" s="79" t="s">
        <v>143</v>
      </c>
      <c r="E90" s="79" t="s">
        <v>346</v>
      </c>
      <c r="F90" s="75" t="s">
        <v>11</v>
      </c>
      <c r="G90" s="79"/>
      <c r="H90" s="74" t="s">
        <v>145</v>
      </c>
      <c r="I90" s="74" t="s">
        <v>146</v>
      </c>
      <c r="J90" s="74" t="str">
        <f t="shared" si="2"/>
        <v>CobaltLa Miniere de Kambove</v>
      </c>
      <c r="K90" s="74" t="str">
        <f t="shared" si="3"/>
        <v>CobaltLa Miniere de Kambove</v>
      </c>
    </row>
    <row r="91" hidden="1" spans="1:11">
      <c r="A91" s="74" t="s">
        <v>47</v>
      </c>
      <c r="B91" s="74" t="s">
        <v>359</v>
      </c>
      <c r="C91" s="74" t="s">
        <v>345</v>
      </c>
      <c r="D91" s="79" t="s">
        <v>143</v>
      </c>
      <c r="E91" s="79" t="s">
        <v>346</v>
      </c>
      <c r="F91" s="75" t="s">
        <v>11</v>
      </c>
      <c r="G91" s="79"/>
      <c r="H91" s="74" t="s">
        <v>145</v>
      </c>
      <c r="I91" s="74" t="s">
        <v>146</v>
      </c>
      <c r="J91" s="74" t="str">
        <f t="shared" si="2"/>
        <v>CobaltLa Miniere de Kasombo</v>
      </c>
      <c r="K91" s="74" t="str">
        <f t="shared" si="3"/>
        <v>CobaltLa Miniere de Kasombo</v>
      </c>
    </row>
    <row r="92" hidden="1" spans="1:11">
      <c r="A92" s="74" t="s">
        <v>47</v>
      </c>
      <c r="B92" s="74" t="s">
        <v>345</v>
      </c>
      <c r="C92" s="74" t="s">
        <v>345</v>
      </c>
      <c r="D92" s="79" t="s">
        <v>143</v>
      </c>
      <c r="E92" s="79" t="s">
        <v>346</v>
      </c>
      <c r="F92" s="75" t="s">
        <v>11</v>
      </c>
      <c r="G92" s="79"/>
      <c r="H92" s="74" t="s">
        <v>145</v>
      </c>
      <c r="I92" s="74" t="s">
        <v>146</v>
      </c>
      <c r="J92" s="74" t="str">
        <f t="shared" si="2"/>
        <v>CobaltLA MINIERE DE KASOMBO SAS</v>
      </c>
      <c r="K92" s="74" t="str">
        <f t="shared" si="3"/>
        <v>CobaltLA MINIERE DE KASOMBO SAS</v>
      </c>
    </row>
    <row r="93" hidden="1" spans="1:11">
      <c r="A93" s="74" t="s">
        <v>47</v>
      </c>
      <c r="B93" s="74" t="s">
        <v>360</v>
      </c>
      <c r="C93" s="74" t="s">
        <v>360</v>
      </c>
      <c r="D93" s="79" t="s">
        <v>119</v>
      </c>
      <c r="E93" s="79" t="s">
        <v>361</v>
      </c>
      <c r="F93" s="75" t="s">
        <v>11</v>
      </c>
      <c r="G93" s="79"/>
      <c r="H93" s="74" t="s">
        <v>362</v>
      </c>
      <c r="I93" s="74" t="s">
        <v>363</v>
      </c>
      <c r="J93" s="74" t="str">
        <f t="shared" si="2"/>
        <v>CobaltLanzhou Jinchuan Advanced Materials Technology Co., Ltd.</v>
      </c>
      <c r="K93" s="74" t="str">
        <f t="shared" si="3"/>
        <v>CobaltLanzhou Jinchuan Advanced Materials Technology Co., Ltd.</v>
      </c>
    </row>
    <row r="94" hidden="1" spans="1:11">
      <c r="A94" s="74" t="s">
        <v>47</v>
      </c>
      <c r="B94" s="74" t="s">
        <v>364</v>
      </c>
      <c r="C94" s="74" t="s">
        <v>364</v>
      </c>
      <c r="D94" s="79" t="s">
        <v>174</v>
      </c>
      <c r="E94" s="79" t="s">
        <v>365</v>
      </c>
      <c r="F94" s="75" t="s">
        <v>11</v>
      </c>
      <c r="G94" s="79"/>
      <c r="H94" s="74" t="s">
        <v>366</v>
      </c>
      <c r="I94" s="74" t="s">
        <v>367</v>
      </c>
      <c r="J94" s="74" t="str">
        <f t="shared" si="2"/>
        <v>CobaltLianyou Resources Co., Ltd.</v>
      </c>
      <c r="K94" s="74" t="str">
        <f t="shared" si="3"/>
        <v>CobaltLianyou Resources Co., Ltd.</v>
      </c>
    </row>
    <row r="95" hidden="1" spans="1:11">
      <c r="A95" s="74" t="s">
        <v>47</v>
      </c>
      <c r="B95" s="74" t="s">
        <v>368</v>
      </c>
      <c r="C95" s="74" t="s">
        <v>368</v>
      </c>
      <c r="D95" s="79" t="s">
        <v>128</v>
      </c>
      <c r="E95" s="79" t="s">
        <v>369</v>
      </c>
      <c r="F95" s="75" t="s">
        <v>11</v>
      </c>
      <c r="G95" s="79"/>
      <c r="H95" s="74" t="s">
        <v>370</v>
      </c>
      <c r="I95" s="74" t="s">
        <v>371</v>
      </c>
      <c r="J95" s="74" t="str">
        <f t="shared" si="2"/>
        <v>CobaltLOHUM CLEANTECH PVT LTD</v>
      </c>
      <c r="K95" s="74" t="str">
        <f t="shared" si="3"/>
        <v>CobaltLOHUM CLEANTECH PVT LTD</v>
      </c>
    </row>
    <row r="96" hidden="1" spans="1:11">
      <c r="A96" s="74" t="s">
        <v>47</v>
      </c>
      <c r="B96" s="74" t="s">
        <v>372</v>
      </c>
      <c r="C96" s="74" t="s">
        <v>373</v>
      </c>
      <c r="D96" s="79" t="s">
        <v>138</v>
      </c>
      <c r="E96" s="79" t="s">
        <v>374</v>
      </c>
      <c r="F96" s="75" t="s">
        <v>11</v>
      </c>
      <c r="G96" s="79"/>
      <c r="H96" s="74" t="s">
        <v>375</v>
      </c>
      <c r="I96" s="74" t="s">
        <v>376</v>
      </c>
      <c r="J96" s="74" t="str">
        <f t="shared" si="2"/>
        <v>CobaltLong Harbor Nickel Processing Plant</v>
      </c>
      <c r="K96" s="74" t="str">
        <f t="shared" si="3"/>
        <v>CobaltLong Harbor Nickel Processing Plant</v>
      </c>
    </row>
    <row r="97" hidden="1" spans="1:11">
      <c r="A97" s="74" t="s">
        <v>47</v>
      </c>
      <c r="B97" s="74" t="s">
        <v>377</v>
      </c>
      <c r="C97" s="74" t="s">
        <v>142</v>
      </c>
      <c r="D97" s="79" t="s">
        <v>143</v>
      </c>
      <c r="E97" s="79" t="s">
        <v>144</v>
      </c>
      <c r="F97" s="75" t="s">
        <v>11</v>
      </c>
      <c r="G97" s="79"/>
      <c r="H97" s="74" t="s">
        <v>145</v>
      </c>
      <c r="I97" s="74" t="s">
        <v>146</v>
      </c>
      <c r="J97" s="74" t="str">
        <f t="shared" si="2"/>
        <v>CobaltLubumbashi (Mine de L’Etoile)</v>
      </c>
      <c r="K97" s="74" t="str">
        <f t="shared" si="3"/>
        <v>CobaltLubumbashi (Mine de L’Etoile)</v>
      </c>
    </row>
    <row r="98" hidden="1" spans="1:11">
      <c r="A98" s="74" t="s">
        <v>47</v>
      </c>
      <c r="B98" s="74" t="s">
        <v>378</v>
      </c>
      <c r="C98" s="74" t="s">
        <v>342</v>
      </c>
      <c r="D98" s="79" t="s">
        <v>143</v>
      </c>
      <c r="E98" s="79" t="s">
        <v>343</v>
      </c>
      <c r="F98" s="75" t="s">
        <v>11</v>
      </c>
      <c r="G98" s="79"/>
      <c r="H98" s="74" t="s">
        <v>158</v>
      </c>
      <c r="I98" s="74" t="s">
        <v>154</v>
      </c>
      <c r="J98" s="74" t="str">
        <f t="shared" si="2"/>
        <v>CobaltLuilu Metallurgical Plant</v>
      </c>
      <c r="K98" s="74" t="str">
        <f t="shared" si="3"/>
        <v>CobaltLuilu Metallurgical Plant</v>
      </c>
    </row>
    <row r="99" hidden="1" spans="1:11">
      <c r="A99" s="74" t="s">
        <v>47</v>
      </c>
      <c r="B99" s="74" t="s">
        <v>379</v>
      </c>
      <c r="C99" s="74" t="s">
        <v>379</v>
      </c>
      <c r="D99" s="79" t="s">
        <v>143</v>
      </c>
      <c r="E99" s="79" t="s">
        <v>380</v>
      </c>
      <c r="F99" s="75" t="s">
        <v>11</v>
      </c>
      <c r="G99" s="79"/>
      <c r="H99" s="74" t="s">
        <v>381</v>
      </c>
      <c r="I99" s="74" t="s">
        <v>154</v>
      </c>
      <c r="J99" s="74" t="str">
        <f t="shared" si="2"/>
        <v>CobaltLUILU RESSOURCES SAS</v>
      </c>
      <c r="K99" s="74" t="str">
        <f t="shared" si="3"/>
        <v>CobaltLUILU RESSOURCES SAS</v>
      </c>
    </row>
    <row r="100" hidden="1" spans="1:11">
      <c r="A100" s="74" t="s">
        <v>47</v>
      </c>
      <c r="B100" s="74" t="s">
        <v>382</v>
      </c>
      <c r="C100" s="74" t="s">
        <v>382</v>
      </c>
      <c r="D100" s="79" t="s">
        <v>383</v>
      </c>
      <c r="E100" s="79" t="s">
        <v>384</v>
      </c>
      <c r="F100" s="75" t="s">
        <v>11</v>
      </c>
      <c r="G100" s="79"/>
      <c r="H100" s="74" t="s">
        <v>385</v>
      </c>
      <c r="I100" s="74" t="s">
        <v>385</v>
      </c>
      <c r="J100" s="74" t="str">
        <f t="shared" si="2"/>
        <v>CobaltMechema Chemicals (Thailand) Co., Ltd.</v>
      </c>
      <c r="K100" s="74" t="str">
        <f t="shared" si="3"/>
        <v>CobaltMechema Chemicals (Thailand) Co., Ltd.</v>
      </c>
    </row>
    <row r="101" hidden="1" spans="1:11">
      <c r="A101" s="74" t="s">
        <v>47</v>
      </c>
      <c r="B101" s="74" t="s">
        <v>386</v>
      </c>
      <c r="C101" s="74" t="s">
        <v>386</v>
      </c>
      <c r="D101" s="79" t="s">
        <v>119</v>
      </c>
      <c r="E101" s="79" t="s">
        <v>387</v>
      </c>
      <c r="F101" s="75" t="s">
        <v>11</v>
      </c>
      <c r="G101" s="79"/>
      <c r="H101" s="74" t="s">
        <v>388</v>
      </c>
      <c r="I101" s="74" t="s">
        <v>389</v>
      </c>
      <c r="J101" s="74" t="str">
        <f t="shared" si="2"/>
        <v>CobaltMechema Chemicals shang-yu</v>
      </c>
      <c r="K101" s="74" t="str">
        <f t="shared" si="3"/>
        <v>CobaltMechema Chemicals shang-yu</v>
      </c>
    </row>
    <row r="102" hidden="1" spans="1:11">
      <c r="A102" s="74" t="s">
        <v>47</v>
      </c>
      <c r="B102" s="74" t="s">
        <v>390</v>
      </c>
      <c r="C102" s="74" t="s">
        <v>390</v>
      </c>
      <c r="D102" s="79" t="s">
        <v>179</v>
      </c>
      <c r="E102" s="79" t="s">
        <v>391</v>
      </c>
      <c r="F102" s="75" t="s">
        <v>11</v>
      </c>
      <c r="G102" s="79"/>
      <c r="H102" s="74" t="s">
        <v>181</v>
      </c>
      <c r="I102" s="74" t="s">
        <v>182</v>
      </c>
      <c r="J102" s="74" t="str">
        <f t="shared" si="2"/>
        <v>CobaltMechema Korea, Co., Ltd.</v>
      </c>
      <c r="K102" s="74" t="str">
        <f t="shared" si="3"/>
        <v>CobaltMechema Korea, Co., Ltd.</v>
      </c>
    </row>
    <row r="103" hidden="1" spans="1:11">
      <c r="A103" s="74" t="s">
        <v>47</v>
      </c>
      <c r="B103" s="74" t="s">
        <v>392</v>
      </c>
      <c r="C103" s="74" t="s">
        <v>392</v>
      </c>
      <c r="D103" s="79" t="s">
        <v>174</v>
      </c>
      <c r="E103" s="79" t="s">
        <v>393</v>
      </c>
      <c r="F103" s="75" t="s">
        <v>11</v>
      </c>
      <c r="G103" s="79"/>
      <c r="H103" s="74" t="s">
        <v>394</v>
      </c>
      <c r="I103" s="74" t="s">
        <v>394</v>
      </c>
      <c r="J103" s="74" t="str">
        <f t="shared" si="2"/>
        <v>CobaltMechema Taiwan Plant 1</v>
      </c>
      <c r="K103" s="74" t="str">
        <f t="shared" si="3"/>
        <v>CobaltMechema Taiwan Plant 1</v>
      </c>
    </row>
    <row r="104" hidden="1" spans="1:11">
      <c r="A104" s="74" t="s">
        <v>47</v>
      </c>
      <c r="B104" s="74" t="s">
        <v>395</v>
      </c>
      <c r="C104" s="74" t="s">
        <v>395</v>
      </c>
      <c r="D104" s="79" t="s">
        <v>174</v>
      </c>
      <c r="E104" s="79" t="s">
        <v>396</v>
      </c>
      <c r="F104" s="75" t="s">
        <v>11</v>
      </c>
      <c r="G104" s="79"/>
      <c r="H104" s="74" t="s">
        <v>394</v>
      </c>
      <c r="I104" s="74" t="s">
        <v>394</v>
      </c>
      <c r="J104" s="74" t="str">
        <f t="shared" si="2"/>
        <v>CobaltMechema Taiwan Plant 2</v>
      </c>
      <c r="K104" s="74" t="str">
        <f t="shared" si="3"/>
        <v>CobaltMechema Taiwan Plant 2</v>
      </c>
    </row>
    <row r="105" hidden="1" spans="1:11">
      <c r="A105" s="74" t="s">
        <v>47</v>
      </c>
      <c r="B105" s="74" t="s">
        <v>397</v>
      </c>
      <c r="C105" s="74" t="s">
        <v>397</v>
      </c>
      <c r="D105" s="79" t="s">
        <v>143</v>
      </c>
      <c r="E105" s="79" t="s">
        <v>398</v>
      </c>
      <c r="F105" s="75" t="s">
        <v>11</v>
      </c>
      <c r="G105" s="79"/>
      <c r="H105" s="74" t="s">
        <v>399</v>
      </c>
      <c r="I105" s="74" t="s">
        <v>146</v>
      </c>
      <c r="J105" s="74" t="str">
        <f t="shared" si="2"/>
        <v>CobaltMETAL MINES SARL</v>
      </c>
      <c r="K105" s="74" t="str">
        <f t="shared" si="3"/>
        <v>CobaltMETAL MINES SARL</v>
      </c>
    </row>
    <row r="106" hidden="1" spans="1:11">
      <c r="A106" s="74" t="s">
        <v>47</v>
      </c>
      <c r="B106" s="74" t="s">
        <v>400</v>
      </c>
      <c r="C106" s="74" t="s">
        <v>356</v>
      </c>
      <c r="D106" s="79" t="s">
        <v>143</v>
      </c>
      <c r="E106" s="79" t="s">
        <v>357</v>
      </c>
      <c r="F106" s="75" t="s">
        <v>11</v>
      </c>
      <c r="G106" s="79"/>
      <c r="H106" s="74" t="s">
        <v>145</v>
      </c>
      <c r="I106" s="74" t="s">
        <v>146</v>
      </c>
      <c r="J106" s="74" t="str">
        <f t="shared" si="2"/>
        <v>CobaltMetalkol</v>
      </c>
      <c r="K106" s="74" t="str">
        <f t="shared" si="3"/>
        <v>CobaltMetalkol</v>
      </c>
    </row>
    <row r="107" hidden="1" spans="1:11">
      <c r="A107" s="74" t="s">
        <v>47</v>
      </c>
      <c r="B107" s="74" t="s">
        <v>401</v>
      </c>
      <c r="C107" s="74" t="s">
        <v>345</v>
      </c>
      <c r="D107" s="79" t="s">
        <v>143</v>
      </c>
      <c r="E107" s="79" t="s">
        <v>346</v>
      </c>
      <c r="F107" s="75" t="s">
        <v>11</v>
      </c>
      <c r="G107" s="79"/>
      <c r="H107" s="74" t="s">
        <v>145</v>
      </c>
      <c r="I107" s="74" t="s">
        <v>146</v>
      </c>
      <c r="J107" s="74" t="str">
        <f t="shared" si="2"/>
        <v>CobaltMIKAS</v>
      </c>
      <c r="K107" s="74" t="str">
        <f t="shared" si="3"/>
        <v>CobaltMIKAS</v>
      </c>
    </row>
    <row r="108" hidden="1" spans="1:11">
      <c r="A108" s="74" t="s">
        <v>47</v>
      </c>
      <c r="B108" s="74" t="s">
        <v>402</v>
      </c>
      <c r="C108" s="74" t="s">
        <v>403</v>
      </c>
      <c r="D108" s="79" t="s">
        <v>133</v>
      </c>
      <c r="E108" s="79" t="s">
        <v>404</v>
      </c>
      <c r="F108" s="75" t="s">
        <v>11</v>
      </c>
      <c r="G108" s="79"/>
      <c r="H108" s="74" t="s">
        <v>405</v>
      </c>
      <c r="I108" s="74" t="s">
        <v>136</v>
      </c>
      <c r="J108" s="74" t="str">
        <f t="shared" si="2"/>
        <v>CobaltMinara Resources Pty</v>
      </c>
      <c r="K108" s="74" t="str">
        <f t="shared" si="3"/>
        <v>CobaltMinara Resources Pty</v>
      </c>
    </row>
    <row r="109" hidden="1" spans="1:11">
      <c r="A109" s="74" t="s">
        <v>47</v>
      </c>
      <c r="B109" s="74" t="s">
        <v>406</v>
      </c>
      <c r="C109" s="74" t="s">
        <v>403</v>
      </c>
      <c r="D109" s="79" t="s">
        <v>133</v>
      </c>
      <c r="E109" s="79" t="s">
        <v>404</v>
      </c>
      <c r="F109" s="75" t="s">
        <v>11</v>
      </c>
      <c r="G109" s="79"/>
      <c r="H109" s="74" t="s">
        <v>405</v>
      </c>
      <c r="I109" s="74" t="s">
        <v>136</v>
      </c>
      <c r="J109" s="74" t="str">
        <f t="shared" si="2"/>
        <v>CobaltMinara Resources Pty Ltd.</v>
      </c>
      <c r="K109" s="74" t="str">
        <f t="shared" si="3"/>
        <v>CobaltMinara Resources Pty Ltd.</v>
      </c>
    </row>
    <row r="110" hidden="1" spans="1:11">
      <c r="A110" s="74" t="s">
        <v>47</v>
      </c>
      <c r="B110" s="74" t="s">
        <v>407</v>
      </c>
      <c r="C110" s="74" t="s">
        <v>407</v>
      </c>
      <c r="D110" s="79" t="s">
        <v>143</v>
      </c>
      <c r="E110" s="79" t="s">
        <v>408</v>
      </c>
      <c r="F110" s="75" t="s">
        <v>11</v>
      </c>
      <c r="G110" s="79"/>
      <c r="H110" s="74" t="s">
        <v>351</v>
      </c>
      <c r="I110" s="74" t="s">
        <v>154</v>
      </c>
      <c r="J110" s="74" t="str">
        <f t="shared" si="2"/>
        <v>CobaltMKM - La Miniere de Kalumbwe Myunga</v>
      </c>
      <c r="K110" s="74" t="str">
        <f t="shared" si="3"/>
        <v>CobaltMKM - La Miniere de Kalumbwe Myunga</v>
      </c>
    </row>
    <row r="111" hidden="1" spans="1:11">
      <c r="A111" s="74" t="s">
        <v>47</v>
      </c>
      <c r="B111" s="74" t="s">
        <v>409</v>
      </c>
      <c r="C111" s="74" t="s">
        <v>407</v>
      </c>
      <c r="D111" s="79" t="s">
        <v>143</v>
      </c>
      <c r="E111" s="79" t="s">
        <v>408</v>
      </c>
      <c r="F111" s="75" t="s">
        <v>11</v>
      </c>
      <c r="G111" s="79"/>
      <c r="H111" s="74" t="s">
        <v>351</v>
      </c>
      <c r="I111" s="74" t="s">
        <v>154</v>
      </c>
      <c r="J111" s="74" t="str">
        <f t="shared" si="2"/>
        <v>CobaltMKM - La Minière de Kalumbwe Myunga</v>
      </c>
      <c r="K111" s="74" t="str">
        <f t="shared" si="3"/>
        <v>CobaltMKM - La Minière de Kalumbwe Myunga</v>
      </c>
    </row>
    <row r="112" hidden="1" spans="1:11">
      <c r="A112" s="74" t="s">
        <v>47</v>
      </c>
      <c r="B112" s="74" t="s">
        <v>349</v>
      </c>
      <c r="C112" s="74" t="s">
        <v>349</v>
      </c>
      <c r="D112" s="79" t="s">
        <v>143</v>
      </c>
      <c r="E112" s="79" t="s">
        <v>350</v>
      </c>
      <c r="F112" s="75" t="s">
        <v>11</v>
      </c>
      <c r="G112" s="79"/>
      <c r="H112" s="74" t="s">
        <v>145</v>
      </c>
      <c r="I112" s="74" t="s">
        <v>146</v>
      </c>
      <c r="J112" s="74" t="str">
        <f t="shared" si="2"/>
        <v>CobaltMMG Kinsevere SARL</v>
      </c>
      <c r="K112" s="74" t="str">
        <f t="shared" si="3"/>
        <v>CobaltMMG Kinsevere SARL</v>
      </c>
    </row>
    <row r="113" hidden="1" spans="1:11">
      <c r="A113" s="74" t="s">
        <v>47</v>
      </c>
      <c r="B113" s="74" t="s">
        <v>403</v>
      </c>
      <c r="C113" s="74" t="s">
        <v>403</v>
      </c>
      <c r="D113" s="79" t="s">
        <v>133</v>
      </c>
      <c r="E113" s="79" t="s">
        <v>404</v>
      </c>
      <c r="F113" s="75" t="s">
        <v>11</v>
      </c>
      <c r="G113" s="79"/>
      <c r="H113" s="74" t="s">
        <v>405</v>
      </c>
      <c r="I113" s="74" t="s">
        <v>136</v>
      </c>
      <c r="J113" s="74" t="str">
        <f t="shared" si="2"/>
        <v>CobaltMurrin Murrin Nickel Cobalt Plant</v>
      </c>
      <c r="K113" s="74" t="str">
        <f t="shared" si="3"/>
        <v>CobaltMurrin Murrin Nickel Cobalt Plant</v>
      </c>
    </row>
    <row r="114" hidden="1" spans="1:11">
      <c r="A114" s="74" t="s">
        <v>47</v>
      </c>
      <c r="B114" s="74" t="s">
        <v>410</v>
      </c>
      <c r="C114" s="74" t="s">
        <v>411</v>
      </c>
      <c r="D114" s="79" t="s">
        <v>143</v>
      </c>
      <c r="E114" s="79" t="s">
        <v>412</v>
      </c>
      <c r="F114" s="75" t="s">
        <v>11</v>
      </c>
      <c r="G114" s="79"/>
      <c r="H114" s="74" t="s">
        <v>158</v>
      </c>
      <c r="I114" s="74" t="s">
        <v>154</v>
      </c>
      <c r="J114" s="74" t="str">
        <f t="shared" si="2"/>
        <v>CobaltMutanda</v>
      </c>
      <c r="K114" s="74" t="str">
        <f t="shared" si="3"/>
        <v>CobaltMutanda</v>
      </c>
    </row>
    <row r="115" hidden="1" spans="1:11">
      <c r="A115" s="74" t="s">
        <v>47</v>
      </c>
      <c r="B115" s="74" t="s">
        <v>411</v>
      </c>
      <c r="C115" s="74" t="s">
        <v>411</v>
      </c>
      <c r="D115" s="79" t="s">
        <v>143</v>
      </c>
      <c r="E115" s="79" t="s">
        <v>412</v>
      </c>
      <c r="F115" s="75" t="s">
        <v>11</v>
      </c>
      <c r="G115" s="79"/>
      <c r="H115" s="74" t="s">
        <v>158</v>
      </c>
      <c r="I115" s="74" t="s">
        <v>154</v>
      </c>
      <c r="J115" s="74" t="str">
        <f t="shared" si="2"/>
        <v>CobaltMutanda Mining SPRL</v>
      </c>
      <c r="K115" s="74" t="str">
        <f t="shared" si="3"/>
        <v>CobaltMutanda Mining SPRL</v>
      </c>
    </row>
    <row r="116" hidden="1" spans="1:11">
      <c r="A116" s="74" t="s">
        <v>47</v>
      </c>
      <c r="B116" s="74" t="s">
        <v>413</v>
      </c>
      <c r="C116" s="74" t="s">
        <v>414</v>
      </c>
      <c r="D116" s="79" t="s">
        <v>338</v>
      </c>
      <c r="E116" s="79" t="s">
        <v>415</v>
      </c>
      <c r="F116" s="75" t="s">
        <v>11</v>
      </c>
      <c r="G116" s="79"/>
      <c r="H116" s="74" t="s">
        <v>416</v>
      </c>
      <c r="I116" s="74" t="s">
        <v>417</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414</v>
      </c>
      <c r="C117" s="74" t="s">
        <v>414</v>
      </c>
      <c r="D117" s="79" t="s">
        <v>338</v>
      </c>
      <c r="E117" s="79" t="s">
        <v>415</v>
      </c>
      <c r="F117" s="75" t="s">
        <v>11</v>
      </c>
      <c r="G117" s="79"/>
      <c r="H117" s="74" t="s">
        <v>416</v>
      </c>
      <c r="I117" s="74" t="s">
        <v>417</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418</v>
      </c>
      <c r="C118" s="74" t="s">
        <v>418</v>
      </c>
      <c r="D118" s="79" t="s">
        <v>419</v>
      </c>
      <c r="E118" s="79" t="s">
        <v>420</v>
      </c>
      <c r="F118" s="75" t="s">
        <v>11</v>
      </c>
      <c r="G118" s="79"/>
      <c r="H118" s="74" t="s">
        <v>421</v>
      </c>
      <c r="I118" s="74" t="s">
        <v>422</v>
      </c>
      <c r="J118" s="74" t="str">
        <f t="shared" si="2"/>
        <v>CobaltNam Viet Cromit Joint Stock Company</v>
      </c>
      <c r="K118" s="74" t="str">
        <f t="shared" si="3"/>
        <v>CobaltNam Viet Cromit Joint Stock Company</v>
      </c>
    </row>
    <row r="119" hidden="1" spans="1:11">
      <c r="A119" s="74" t="s">
        <v>47</v>
      </c>
      <c r="B119" s="74" t="s">
        <v>423</v>
      </c>
      <c r="C119" s="74" t="s">
        <v>418</v>
      </c>
      <c r="D119" s="79" t="s">
        <v>419</v>
      </c>
      <c r="E119" s="79" t="s">
        <v>420</v>
      </c>
      <c r="F119" s="75" t="s">
        <v>11</v>
      </c>
      <c r="G119" s="79"/>
      <c r="H119" s="74" t="s">
        <v>421</v>
      </c>
      <c r="I119" s="74" t="s">
        <v>422</v>
      </c>
      <c r="J119" s="74" t="str">
        <f t="shared" si="2"/>
        <v>CobaltNan Viet Ferrochrome Co., Ltd.</v>
      </c>
      <c r="K119" s="74" t="str">
        <f t="shared" si="3"/>
        <v>CobaltNan Viet Ferrochrome Co., Ltd.</v>
      </c>
    </row>
    <row r="120" hidden="1" spans="1:11">
      <c r="A120" s="74" t="s">
        <v>47</v>
      </c>
      <c r="B120" s="74" t="s">
        <v>424</v>
      </c>
      <c r="C120" s="74" t="s">
        <v>425</v>
      </c>
      <c r="D120" s="79" t="s">
        <v>119</v>
      </c>
      <c r="E120" s="79" t="s">
        <v>426</v>
      </c>
      <c r="F120" s="75" t="s">
        <v>11</v>
      </c>
      <c r="G120" s="79"/>
      <c r="H120" s="74" t="s">
        <v>427</v>
      </c>
      <c r="I120" s="74" t="s">
        <v>235</v>
      </c>
      <c r="J120" s="74" t="str">
        <f t="shared" si="2"/>
        <v>CobaltNantong Xinwei</v>
      </c>
      <c r="K120" s="74" t="str">
        <f t="shared" si="3"/>
        <v>CobaltNantong Xinwei</v>
      </c>
    </row>
    <row r="121" hidden="1" spans="1:11">
      <c r="A121" s="74" t="s">
        <v>47</v>
      </c>
      <c r="B121" s="74" t="s">
        <v>425</v>
      </c>
      <c r="C121" s="74" t="s">
        <v>425</v>
      </c>
      <c r="D121" s="79" t="s">
        <v>119</v>
      </c>
      <c r="E121" s="79" t="s">
        <v>426</v>
      </c>
      <c r="F121" s="75" t="s">
        <v>11</v>
      </c>
      <c r="G121" s="79"/>
      <c r="H121" s="74" t="s">
        <v>427</v>
      </c>
      <c r="I121" s="74" t="s">
        <v>235</v>
      </c>
      <c r="J121" s="74" t="str">
        <f t="shared" si="2"/>
        <v>CobaltNantong Xinwei Nickel Cobalt Technology Development Co., Ltd.</v>
      </c>
      <c r="K121" s="74" t="str">
        <f t="shared" si="3"/>
        <v>CobaltNantong Xinwei Nickel Cobalt Technology Development Co., Ltd.</v>
      </c>
    </row>
    <row r="122" hidden="1" spans="1:11">
      <c r="A122" s="74" t="s">
        <v>47</v>
      </c>
      <c r="B122" s="74" t="s">
        <v>428</v>
      </c>
      <c r="C122" s="74" t="s">
        <v>429</v>
      </c>
      <c r="D122" s="79" t="s">
        <v>119</v>
      </c>
      <c r="E122" s="79" t="s">
        <v>430</v>
      </c>
      <c r="F122" s="75" t="s">
        <v>11</v>
      </c>
      <c r="G122" s="79"/>
      <c r="H122" s="74" t="s">
        <v>388</v>
      </c>
      <c r="I122" s="74" t="s">
        <v>389</v>
      </c>
      <c r="J122" s="74" t="str">
        <f t="shared" si="2"/>
        <v>CobaltNew Era Group Zhejiang Zhongneng Cycle Technology Co., Ltd.</v>
      </c>
      <c r="K122" s="74" t="str">
        <f t="shared" si="3"/>
        <v>CobaltNew Era Group Zhejiang Zhongneng Cycle Technology Co., Ltd.</v>
      </c>
    </row>
    <row r="123" hidden="1" spans="1:11">
      <c r="A123" s="74" t="s">
        <v>47</v>
      </c>
      <c r="B123" s="74" t="s">
        <v>431</v>
      </c>
      <c r="C123" s="74" t="s">
        <v>205</v>
      </c>
      <c r="D123" s="79" t="s">
        <v>138</v>
      </c>
      <c r="E123" s="79" t="s">
        <v>206</v>
      </c>
      <c r="F123" s="75" t="s">
        <v>11</v>
      </c>
      <c r="G123" s="79"/>
      <c r="H123" s="74" t="s">
        <v>207</v>
      </c>
      <c r="I123" s="74" t="s">
        <v>208</v>
      </c>
      <c r="J123" s="74" t="str">
        <f t="shared" si="2"/>
        <v>CobaltNew Providence Metals Marketing Inc.</v>
      </c>
      <c r="K123" s="74" t="str">
        <f t="shared" si="3"/>
        <v>CobaltNew Providence Metals Marketing Inc.</v>
      </c>
    </row>
    <row r="124" hidden="1" spans="1:11">
      <c r="A124" s="74" t="s">
        <v>47</v>
      </c>
      <c r="B124" s="74" t="s">
        <v>432</v>
      </c>
      <c r="C124" s="74" t="s">
        <v>433</v>
      </c>
      <c r="D124" s="79" t="s">
        <v>268</v>
      </c>
      <c r="E124" s="79" t="s">
        <v>434</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433</v>
      </c>
      <c r="D125" s="79" t="s">
        <v>268</v>
      </c>
      <c r="E125" s="79" t="s">
        <v>434</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433</v>
      </c>
      <c r="C126" s="74" t="s">
        <v>433</v>
      </c>
      <c r="D126" s="79" t="s">
        <v>268</v>
      </c>
      <c r="E126" s="79" t="s">
        <v>434</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119</v>
      </c>
      <c r="E127" s="79" t="s">
        <v>439</v>
      </c>
      <c r="F127" s="75" t="s">
        <v>11</v>
      </c>
      <c r="G127" s="79"/>
      <c r="H127" s="74" t="s">
        <v>440</v>
      </c>
      <c r="I127" s="74" t="s">
        <v>389</v>
      </c>
      <c r="J127" s="74" t="str">
        <f t="shared" si="2"/>
        <v>CobaltNingbo Yanmen Chemical Co., Ltd.</v>
      </c>
      <c r="K127" s="74" t="str">
        <f t="shared" si="3"/>
        <v>CobaltNingbo Yanmen Chemical Co., Ltd.</v>
      </c>
    </row>
    <row r="128" hidden="1" spans="1:11">
      <c r="A128" s="74" t="s">
        <v>47</v>
      </c>
      <c r="B128" s="74" t="s">
        <v>441</v>
      </c>
      <c r="C128" s="74" t="s">
        <v>441</v>
      </c>
      <c r="D128" s="79" t="s">
        <v>211</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138</v>
      </c>
      <c r="E129" s="79" t="s">
        <v>446</v>
      </c>
      <c r="F129" s="75" t="s">
        <v>11</v>
      </c>
      <c r="G129" s="79"/>
      <c r="H129" s="74" t="s">
        <v>447</v>
      </c>
      <c r="I129" s="74" t="s">
        <v>208</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119</v>
      </c>
      <c r="E137" s="74" t="s">
        <v>476</v>
      </c>
      <c r="F137" s="75" t="s">
        <v>11</v>
      </c>
      <c r="H137" s="74" t="s">
        <v>477</v>
      </c>
      <c r="I137" s="74" t="s">
        <v>389</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119</v>
      </c>
      <c r="E138" s="74" t="s">
        <v>476</v>
      </c>
      <c r="F138" s="75" t="s">
        <v>11</v>
      </c>
      <c r="H138" s="74" t="s">
        <v>477</v>
      </c>
      <c r="I138" s="74" t="s">
        <v>389</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143</v>
      </c>
      <c r="E139" s="74" t="s">
        <v>480</v>
      </c>
      <c r="F139" s="75" t="s">
        <v>11</v>
      </c>
      <c r="H139" s="74" t="s">
        <v>481</v>
      </c>
      <c r="I139" s="74" t="s">
        <v>146</v>
      </c>
      <c r="J139" s="74" t="str">
        <f t="shared" si="4"/>
        <v>CobaltRuashi</v>
      </c>
      <c r="K139" s="74" t="str">
        <f t="shared" si="5"/>
        <v>CobaltRuashi</v>
      </c>
    </row>
    <row r="140" hidden="1" spans="1:11">
      <c r="A140" s="74" t="s">
        <v>47</v>
      </c>
      <c r="B140" s="74" t="s">
        <v>479</v>
      </c>
      <c r="C140" s="74" t="s">
        <v>479</v>
      </c>
      <c r="D140" s="74" t="s">
        <v>143</v>
      </c>
      <c r="E140" s="74" t="s">
        <v>480</v>
      </c>
      <c r="F140" s="75" t="s">
        <v>11</v>
      </c>
      <c r="H140" s="74" t="s">
        <v>481</v>
      </c>
      <c r="I140" s="74" t="s">
        <v>146</v>
      </c>
      <c r="J140" s="74" t="str">
        <f t="shared" si="4"/>
        <v>CobaltRuashi Mining SAS</v>
      </c>
      <c r="K140" s="74" t="str">
        <f t="shared" si="5"/>
        <v>CobaltRuashi Mining SAS</v>
      </c>
    </row>
    <row r="141" hidden="1" spans="1:11">
      <c r="A141" s="74" t="s">
        <v>47</v>
      </c>
      <c r="B141" s="74" t="s">
        <v>482</v>
      </c>
      <c r="C141" s="74" t="s">
        <v>379</v>
      </c>
      <c r="D141" s="74" t="s">
        <v>143</v>
      </c>
      <c r="E141" s="74" t="s">
        <v>380</v>
      </c>
      <c r="F141" s="75" t="s">
        <v>11</v>
      </c>
      <c r="H141" s="74" t="s">
        <v>381</v>
      </c>
      <c r="I141" s="74" t="s">
        <v>154</v>
      </c>
      <c r="J141" s="74" t="str">
        <f t="shared" si="4"/>
        <v>CobaltRuiyilu Simple Resources Co., Ltd./ Luilu (Kolwezi)</v>
      </c>
      <c r="K141" s="74" t="str">
        <f t="shared" si="5"/>
        <v>CobaltRuiyilu Simple Resources Co., Ltd./ Luilu (Kolwezi)</v>
      </c>
    </row>
    <row r="142" hidden="1" spans="1:11">
      <c r="A142" s="74" t="s">
        <v>47</v>
      </c>
      <c r="B142" s="74" t="s">
        <v>483</v>
      </c>
      <c r="C142" s="74" t="s">
        <v>205</v>
      </c>
      <c r="D142" s="74" t="s">
        <v>138</v>
      </c>
      <c r="E142" s="74" t="s">
        <v>206</v>
      </c>
      <c r="F142" s="75" t="s">
        <v>11</v>
      </c>
      <c r="H142" s="74" t="s">
        <v>207</v>
      </c>
      <c r="I142" s="74" t="s">
        <v>208</v>
      </c>
      <c r="J142" s="74" t="str">
        <f t="shared" si="4"/>
        <v>CobaltSherritt</v>
      </c>
      <c r="K142" s="74" t="str">
        <f t="shared" si="5"/>
        <v>CobaltSherritt</v>
      </c>
    </row>
    <row r="143" hidden="1" spans="1:11">
      <c r="A143" s="74" t="s">
        <v>47</v>
      </c>
      <c r="B143" s="74" t="s">
        <v>484</v>
      </c>
      <c r="C143" s="74" t="s">
        <v>484</v>
      </c>
      <c r="D143" s="74" t="s">
        <v>119</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379</v>
      </c>
      <c r="D144" s="74" t="s">
        <v>143</v>
      </c>
      <c r="E144" s="74" t="s">
        <v>380</v>
      </c>
      <c r="F144" s="75" t="s">
        <v>11</v>
      </c>
      <c r="H144" s="74" t="s">
        <v>381</v>
      </c>
      <c r="I144" s="74" t="s">
        <v>154</v>
      </c>
      <c r="J144" s="74" t="str">
        <f t="shared" si="4"/>
        <v>CobaltSimple Resources Co., Ltd.</v>
      </c>
      <c r="K144" s="74" t="str">
        <f t="shared" si="5"/>
        <v>CobaltSimple Resources Co., Ltd.</v>
      </c>
    </row>
    <row r="145" hidden="1" spans="1:11">
      <c r="A145" s="74" t="s">
        <v>47</v>
      </c>
      <c r="B145" s="74" t="s">
        <v>489</v>
      </c>
      <c r="C145" s="74" t="s">
        <v>489</v>
      </c>
      <c r="D145" s="74" t="s">
        <v>143</v>
      </c>
      <c r="E145" s="74" t="s">
        <v>490</v>
      </c>
      <c r="F145" s="75" t="s">
        <v>11</v>
      </c>
      <c r="H145" s="74" t="s">
        <v>491</v>
      </c>
      <c r="I145" s="74" t="s">
        <v>146</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143</v>
      </c>
      <c r="E146" s="74" t="s">
        <v>493</v>
      </c>
      <c r="F146" s="75" t="s">
        <v>11</v>
      </c>
      <c r="H146" s="74" t="s">
        <v>145</v>
      </c>
      <c r="I146" s="74" t="s">
        <v>146</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433</v>
      </c>
      <c r="D147" s="74" t="s">
        <v>268</v>
      </c>
      <c r="E147" s="74" t="s">
        <v>434</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179</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179</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168</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168</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143</v>
      </c>
      <c r="E152" s="74" t="s">
        <v>507</v>
      </c>
      <c r="F152" s="75" t="s">
        <v>11</v>
      </c>
      <c r="H152" s="74" t="s">
        <v>508</v>
      </c>
      <c r="I152" s="74" t="s">
        <v>154</v>
      </c>
      <c r="J152" s="74" t="str">
        <f t="shared" si="4"/>
        <v>CobaltTenke Fungrume Mining (TFM)</v>
      </c>
      <c r="K152" s="74" t="str">
        <f t="shared" si="5"/>
        <v>CobaltTenke Fungrume Mining (TFM)</v>
      </c>
    </row>
    <row r="153" hidden="1" spans="1:11">
      <c r="A153" s="74" t="s">
        <v>47</v>
      </c>
      <c r="B153" s="74" t="s">
        <v>509</v>
      </c>
      <c r="C153" s="74" t="s">
        <v>506</v>
      </c>
      <c r="D153" s="74" t="s">
        <v>143</v>
      </c>
      <c r="E153" s="74" t="s">
        <v>507</v>
      </c>
      <c r="F153" s="75" t="s">
        <v>11</v>
      </c>
      <c r="H153" s="74" t="s">
        <v>508</v>
      </c>
      <c r="I153" s="74" t="s">
        <v>154</v>
      </c>
      <c r="J153" s="74" t="str">
        <f t="shared" si="4"/>
        <v>CobaltTenke Fungurume</v>
      </c>
      <c r="K153" s="74" t="str">
        <f t="shared" si="5"/>
        <v>CobaltTenke Fungurume</v>
      </c>
    </row>
    <row r="154" hidden="1" spans="1:11">
      <c r="A154" s="74" t="s">
        <v>47</v>
      </c>
      <c r="B154" s="74" t="s">
        <v>506</v>
      </c>
      <c r="C154" s="74" t="s">
        <v>506</v>
      </c>
      <c r="D154" s="74" t="s">
        <v>143</v>
      </c>
      <c r="E154" s="74" t="s">
        <v>507</v>
      </c>
      <c r="F154" s="75" t="s">
        <v>11</v>
      </c>
      <c r="H154" s="74" t="s">
        <v>508</v>
      </c>
      <c r="I154" s="74" t="s">
        <v>154</v>
      </c>
      <c r="J154" s="74" t="str">
        <f t="shared" si="4"/>
        <v>CobaltTenke Fungurume Mining SA</v>
      </c>
      <c r="K154" s="74" t="str">
        <f t="shared" si="5"/>
        <v>CobaltTenke Fungurume Mining SA</v>
      </c>
    </row>
    <row r="155" hidden="1" spans="1:11">
      <c r="A155" s="74" t="s">
        <v>47</v>
      </c>
      <c r="B155" s="74" t="s">
        <v>510</v>
      </c>
      <c r="C155" s="74" t="s">
        <v>184</v>
      </c>
      <c r="D155" s="74" t="s">
        <v>185</v>
      </c>
      <c r="E155" s="74" t="s">
        <v>186</v>
      </c>
      <c r="F155" s="75" t="s">
        <v>11</v>
      </c>
      <c r="H155" s="74" t="s">
        <v>187</v>
      </c>
      <c r="I155" s="74" t="s">
        <v>187</v>
      </c>
      <c r="J155" s="74" t="str">
        <f t="shared" si="4"/>
        <v>CobaltThe Ambatovy</v>
      </c>
      <c r="K155" s="74" t="str">
        <f t="shared" si="5"/>
        <v>CobaltThe Ambatovy</v>
      </c>
    </row>
    <row r="156" hidden="1" spans="1:11">
      <c r="A156" s="74" t="s">
        <v>47</v>
      </c>
      <c r="B156" s="74" t="s">
        <v>210</v>
      </c>
      <c r="C156" s="74" t="s">
        <v>210</v>
      </c>
      <c r="D156" s="74" t="s">
        <v>211</v>
      </c>
      <c r="E156" s="74" t="s">
        <v>212</v>
      </c>
      <c r="F156" s="75" t="s">
        <v>11</v>
      </c>
      <c r="H156" s="74" t="s">
        <v>213</v>
      </c>
      <c r="I156" s="74" t="s">
        <v>214</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173</v>
      </c>
      <c r="C158" s="74" t="s">
        <v>173</v>
      </c>
      <c r="D158" s="74" t="s">
        <v>174</v>
      </c>
      <c r="E158" s="74" t="s">
        <v>175</v>
      </c>
      <c r="F158" s="75" t="s">
        <v>11</v>
      </c>
      <c r="H158" s="74" t="s">
        <v>176</v>
      </c>
      <c r="I158" s="74" t="s">
        <v>177</v>
      </c>
      <c r="J158" s="74" t="str">
        <f t="shared" si="4"/>
        <v>CobaltUranus Chemicals</v>
      </c>
      <c r="K158" s="74" t="str">
        <f t="shared" si="5"/>
        <v>CobaltUranus Chemicals</v>
      </c>
    </row>
    <row r="159" hidden="1" spans="1:11">
      <c r="A159" s="74" t="s">
        <v>47</v>
      </c>
      <c r="B159" s="74" t="s">
        <v>373</v>
      </c>
      <c r="C159" s="74" t="s">
        <v>373</v>
      </c>
      <c r="D159" s="74" t="s">
        <v>138</v>
      </c>
      <c r="E159" s="74" t="s">
        <v>374</v>
      </c>
      <c r="F159" s="75" t="s">
        <v>11</v>
      </c>
      <c r="H159" s="74" t="s">
        <v>375</v>
      </c>
      <c r="I159" s="74" t="s">
        <v>376</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118</v>
      </c>
      <c r="D162" s="74" t="s">
        <v>119</v>
      </c>
      <c r="E162" s="74" t="s">
        <v>120</v>
      </c>
      <c r="F162" s="75" t="s">
        <v>11</v>
      </c>
      <c r="H162" s="74" t="s">
        <v>121</v>
      </c>
      <c r="I162" s="74" t="s">
        <v>122</v>
      </c>
      <c r="J162" s="74" t="str">
        <f t="shared" si="4"/>
        <v>CobaltVital Materials Plant</v>
      </c>
      <c r="K162" s="74" t="str">
        <f t="shared" si="5"/>
        <v>CobaltVital Materials Plant</v>
      </c>
    </row>
    <row r="163" hidden="1" spans="1:11">
      <c r="A163" s="74" t="s">
        <v>47</v>
      </c>
      <c r="B163" s="74" t="s">
        <v>519</v>
      </c>
      <c r="C163" s="74" t="s">
        <v>519</v>
      </c>
      <c r="D163" s="74" t="s">
        <v>119</v>
      </c>
      <c r="E163" s="74" t="s">
        <v>520</v>
      </c>
      <c r="F163" s="75" t="s">
        <v>11</v>
      </c>
      <c r="H163" s="74" t="s">
        <v>121</v>
      </c>
      <c r="I163" s="74" t="s">
        <v>122</v>
      </c>
      <c r="J163" s="74" t="str">
        <f t="shared" si="4"/>
        <v>CobaltVital Materials Workshop</v>
      </c>
      <c r="K163" s="74" t="str">
        <f t="shared" si="5"/>
        <v>CobaltVital Materials Workshop</v>
      </c>
    </row>
    <row r="164" hidden="1" spans="1:11">
      <c r="A164" s="74" t="s">
        <v>47</v>
      </c>
      <c r="B164" s="74" t="s">
        <v>519</v>
      </c>
      <c r="C164" s="74" t="s">
        <v>118</v>
      </c>
      <c r="D164" s="74" t="s">
        <v>119</v>
      </c>
      <c r="E164" s="74" t="s">
        <v>120</v>
      </c>
      <c r="F164" s="75" t="s">
        <v>11</v>
      </c>
      <c r="H164" s="74" t="s">
        <v>121</v>
      </c>
      <c r="I164" s="74" t="s">
        <v>122</v>
      </c>
      <c r="J164" s="74" t="str">
        <f t="shared" si="4"/>
        <v>CobaltVital Materials Workshop</v>
      </c>
      <c r="K164" s="74" t="str">
        <f t="shared" si="5"/>
        <v>CobaltVital Materials Workshop</v>
      </c>
    </row>
    <row r="165" hidden="1" spans="1:11">
      <c r="A165" s="74" t="s">
        <v>47</v>
      </c>
      <c r="B165" s="74" t="s">
        <v>521</v>
      </c>
      <c r="C165" s="74" t="s">
        <v>521</v>
      </c>
      <c r="D165" s="74" t="s">
        <v>119</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119</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320</v>
      </c>
      <c r="D167" s="74" t="s">
        <v>119</v>
      </c>
      <c r="E167" s="74" t="s">
        <v>321</v>
      </c>
      <c r="F167" s="75" t="s">
        <v>11</v>
      </c>
      <c r="H167" s="74" t="s">
        <v>322</v>
      </c>
      <c r="I167" s="74" t="s">
        <v>235</v>
      </c>
      <c r="J167" s="74" t="str">
        <f t="shared" si="4"/>
        <v>CobaltXiongfeng</v>
      </c>
      <c r="K167" s="74" t="str">
        <f t="shared" si="5"/>
        <v>CobaltXiongfeng</v>
      </c>
    </row>
    <row r="168" hidden="1" spans="1:11">
      <c r="A168" s="74" t="s">
        <v>47</v>
      </c>
      <c r="B168" s="74" t="s">
        <v>530</v>
      </c>
      <c r="C168" s="74" t="s">
        <v>530</v>
      </c>
      <c r="D168" s="74" t="s">
        <v>119</v>
      </c>
      <c r="E168" s="74" t="s">
        <v>531</v>
      </c>
      <c r="F168" s="75" t="s">
        <v>11</v>
      </c>
      <c r="H168" s="74" t="s">
        <v>532</v>
      </c>
      <c r="I168" s="74" t="s">
        <v>219</v>
      </c>
      <c r="J168" s="74" t="str">
        <f t="shared" si="4"/>
        <v>CobaltXTC New Energy Materials (Xiamen) LTD.</v>
      </c>
      <c r="K168" s="74" t="str">
        <f t="shared" si="5"/>
        <v>CobaltXTC New Energy Materials (Xiamen) LTD.</v>
      </c>
    </row>
    <row r="169" hidden="1" spans="1:11">
      <c r="A169" s="74" t="s">
        <v>47</v>
      </c>
      <c r="B169" s="74" t="s">
        <v>533</v>
      </c>
      <c r="C169" s="74" t="s">
        <v>533</v>
      </c>
      <c r="D169" s="74" t="s">
        <v>119</v>
      </c>
      <c r="E169" s="74" t="s">
        <v>534</v>
      </c>
      <c r="F169" s="75" t="s">
        <v>11</v>
      </c>
      <c r="H169" s="74" t="s">
        <v>535</v>
      </c>
      <c r="I169" s="74" t="s">
        <v>336</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119</v>
      </c>
      <c r="E170" s="74" t="s">
        <v>537</v>
      </c>
      <c r="F170" s="75" t="s">
        <v>11</v>
      </c>
      <c r="H170" s="74" t="s">
        <v>535</v>
      </c>
      <c r="I170" s="74" t="s">
        <v>336</v>
      </c>
      <c r="J170" s="74" t="str">
        <f t="shared" si="4"/>
        <v>CobaltYichang Yihua-Brunp New Material Co., Ltd.</v>
      </c>
      <c r="K170" s="74" t="str">
        <f t="shared" si="5"/>
        <v>CobaltYichang Yihua-Brunp New Material Co., Ltd.</v>
      </c>
    </row>
    <row r="171" hidden="1" spans="1:11">
      <c r="A171" s="74" t="s">
        <v>47</v>
      </c>
      <c r="B171" s="74" t="s">
        <v>538</v>
      </c>
      <c r="C171" s="74" t="s">
        <v>538</v>
      </c>
      <c r="D171" s="74" t="s">
        <v>119</v>
      </c>
      <c r="E171" s="74" t="s">
        <v>539</v>
      </c>
      <c r="F171" s="75" t="s">
        <v>11</v>
      </c>
      <c r="H171" s="74" t="s">
        <v>388</v>
      </c>
      <c r="I171" s="74" t="s">
        <v>389</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119</v>
      </c>
      <c r="E172" s="74" t="s">
        <v>542</v>
      </c>
      <c r="F172" s="75" t="s">
        <v>11</v>
      </c>
      <c r="H172" s="74" t="s">
        <v>543</v>
      </c>
      <c r="I172" s="74" t="s">
        <v>389</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119</v>
      </c>
      <c r="E173" s="74" t="s">
        <v>542</v>
      </c>
      <c r="F173" s="75" t="s">
        <v>11</v>
      </c>
      <c r="H173" s="74" t="s">
        <v>543</v>
      </c>
      <c r="I173" s="74" t="s">
        <v>389</v>
      </c>
      <c r="J173" s="74" t="str">
        <f t="shared" si="4"/>
        <v>CobaltZhejiang Huayou Cobalt Co., Ltd.</v>
      </c>
      <c r="K173" s="74" t="str">
        <f t="shared" si="5"/>
        <v>CobaltZhejiang Huayou Cobalt Co., Ltd.</v>
      </c>
    </row>
    <row r="174" hidden="1" spans="1:11">
      <c r="A174" s="74" t="s">
        <v>47</v>
      </c>
      <c r="B174" s="74" t="s">
        <v>541</v>
      </c>
      <c r="C174" s="74" t="s">
        <v>541</v>
      </c>
      <c r="D174" s="74" t="s">
        <v>119</v>
      </c>
      <c r="E174" s="74" t="s">
        <v>542</v>
      </c>
      <c r="F174" s="75" t="s">
        <v>11</v>
      </c>
      <c r="H174" s="74" t="s">
        <v>543</v>
      </c>
      <c r="I174" s="74" t="s">
        <v>389</v>
      </c>
      <c r="J174" s="74" t="str">
        <f t="shared" si="4"/>
        <v>CobaltZhejiang Huayou Cobalt Company Limited</v>
      </c>
      <c r="K174" s="74" t="str">
        <f t="shared" si="5"/>
        <v>CobaltZhejiang Huayou Cobalt Company Limited</v>
      </c>
    </row>
    <row r="175" hidden="1" spans="1:11">
      <c r="A175" s="74" t="s">
        <v>47</v>
      </c>
      <c r="B175" s="74" t="s">
        <v>545</v>
      </c>
      <c r="C175" s="74" t="s">
        <v>429</v>
      </c>
      <c r="D175" s="74" t="s">
        <v>119</v>
      </c>
      <c r="E175" s="74" t="s">
        <v>430</v>
      </c>
      <c r="F175" s="75" t="s">
        <v>11</v>
      </c>
      <c r="H175" s="74" t="s">
        <v>388</v>
      </c>
      <c r="I175" s="74" t="s">
        <v>389</v>
      </c>
      <c r="J175" s="74" t="str">
        <f t="shared" si="4"/>
        <v>CobaltZhejiang New Era Zhongneng Recycling Technology Co., Ltd.</v>
      </c>
      <c r="K175" s="74" t="str">
        <f t="shared" si="5"/>
        <v>CobaltZhejiang New Era Zhongneng Recycling Technology Co., Ltd.</v>
      </c>
    </row>
    <row r="176" hidden="1" spans="1:11">
      <c r="A176" s="74" t="s">
        <v>47</v>
      </c>
      <c r="B176" s="74" t="s">
        <v>429</v>
      </c>
      <c r="C176" s="74" t="s">
        <v>429</v>
      </c>
      <c r="D176" s="74" t="s">
        <v>119</v>
      </c>
      <c r="E176" s="74" t="s">
        <v>430</v>
      </c>
      <c r="F176" s="75" t="s">
        <v>11</v>
      </c>
      <c r="H176" s="74" t="s">
        <v>388</v>
      </c>
      <c r="I176" s="74" t="s">
        <v>389</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119</v>
      </c>
      <c r="E177" s="74" t="s">
        <v>539</v>
      </c>
      <c r="F177" s="75" t="s">
        <v>11</v>
      </c>
      <c r="H177" s="74" t="s">
        <v>388</v>
      </c>
      <c r="I177" s="74" t="s">
        <v>389</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119</v>
      </c>
      <c r="E178" s="74" t="s">
        <v>548</v>
      </c>
      <c r="F178" s="75" t="s">
        <v>11</v>
      </c>
      <c r="H178" s="74" t="s">
        <v>549</v>
      </c>
      <c r="I178" s="74" t="s">
        <v>122</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128</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211</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211</v>
      </c>
      <c r="E201" s="74" t="s">
        <v>610</v>
      </c>
      <c r="F201" s="75" t="s">
        <v>11</v>
      </c>
      <c r="H201" s="74" t="s">
        <v>213</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242</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133</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137</v>
      </c>
      <c r="C208" s="74" t="s">
        <v>137</v>
      </c>
      <c r="D208" s="74" t="s">
        <v>138</v>
      </c>
      <c r="E208" s="74" t="s">
        <v>632</v>
      </c>
      <c r="F208" s="75" t="s">
        <v>11</v>
      </c>
      <c r="H208" s="74" t="s">
        <v>140</v>
      </c>
      <c r="I208" s="74" t="s">
        <v>141</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138</v>
      </c>
      <c r="E210" s="74" t="s">
        <v>640</v>
      </c>
      <c r="F210" s="75" t="s">
        <v>11</v>
      </c>
      <c r="H210" s="74" t="s">
        <v>641</v>
      </c>
      <c r="I210" s="74" t="s">
        <v>141</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151</v>
      </c>
      <c r="C217" s="74" t="s">
        <v>151</v>
      </c>
      <c r="D217" s="74" t="s">
        <v>143</v>
      </c>
      <c r="E217" s="74" t="s">
        <v>664</v>
      </c>
      <c r="F217" s="75" t="s">
        <v>11</v>
      </c>
      <c r="H217" s="74" t="s">
        <v>665</v>
      </c>
      <c r="I217" s="74" t="s">
        <v>154</v>
      </c>
      <c r="J217" s="74" t="str">
        <f t="shared" si="6"/>
        <v>CopperCMOC Kisanfu Mining SARL</v>
      </c>
      <c r="K217" s="74" t="str">
        <f t="shared" si="7"/>
        <v>CopperCMOC Kisanfu Mining SARL</v>
      </c>
    </row>
    <row r="218" hidden="1" spans="1:11">
      <c r="A218" s="74" t="s">
        <v>48</v>
      </c>
      <c r="B218" s="74" t="s">
        <v>156</v>
      </c>
      <c r="C218" s="74" t="s">
        <v>156</v>
      </c>
      <c r="D218" s="74" t="s">
        <v>143</v>
      </c>
      <c r="E218" s="74" t="s">
        <v>666</v>
      </c>
      <c r="F218" s="75" t="s">
        <v>11</v>
      </c>
      <c r="H218" s="74" t="s">
        <v>158</v>
      </c>
      <c r="I218" s="74" t="s">
        <v>154</v>
      </c>
      <c r="J218" s="74" t="str">
        <f t="shared" si="6"/>
        <v>CopperCompagnie Miniere de Musonoie Global SAS</v>
      </c>
      <c r="K218" s="74" t="str">
        <f t="shared" si="7"/>
        <v>CopperCompagnie Miniere de Musonoie Global SAS</v>
      </c>
    </row>
    <row r="219" hidden="1" spans="1:11">
      <c r="A219" s="74" t="s">
        <v>48</v>
      </c>
      <c r="B219" s="74" t="s">
        <v>165</v>
      </c>
      <c r="C219" s="74" t="s">
        <v>156</v>
      </c>
      <c r="D219" s="74" t="s">
        <v>143</v>
      </c>
      <c r="E219" s="74" t="s">
        <v>666</v>
      </c>
      <c r="F219" s="75" t="s">
        <v>11</v>
      </c>
      <c r="H219" s="74" t="s">
        <v>158</v>
      </c>
      <c r="I219" s="74" t="s">
        <v>154</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338</v>
      </c>
      <c r="E223" s="74" t="s">
        <v>675</v>
      </c>
      <c r="F223" s="75" t="s">
        <v>11</v>
      </c>
      <c r="H223" s="74" t="s">
        <v>416</v>
      </c>
      <c r="I223" s="74" t="s">
        <v>417</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338</v>
      </c>
      <c r="E224" s="74" t="s">
        <v>675</v>
      </c>
      <c r="F224" s="75" t="s">
        <v>11</v>
      </c>
      <c r="H224" s="74" t="s">
        <v>416</v>
      </c>
      <c r="I224" s="74" t="s">
        <v>417</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192</v>
      </c>
      <c r="C239" s="74" t="s">
        <v>192</v>
      </c>
      <c r="D239" s="74" t="s">
        <v>193</v>
      </c>
      <c r="E239" s="74" t="s">
        <v>701</v>
      </c>
      <c r="F239" s="75" t="s">
        <v>11</v>
      </c>
      <c r="H239" s="74" t="s">
        <v>195</v>
      </c>
      <c r="I239" s="74" t="s">
        <v>195</v>
      </c>
      <c r="J239" s="74" t="str">
        <f t="shared" si="6"/>
        <v>CopperEti Bakir A.S</v>
      </c>
      <c r="K239" s="74" t="str">
        <f t="shared" si="7"/>
        <v>CopperEti Bakir A.S</v>
      </c>
    </row>
    <row r="240" hidden="1" spans="1:11">
      <c r="A240" s="74" t="s">
        <v>48</v>
      </c>
      <c r="B240" s="74" t="s">
        <v>196</v>
      </c>
      <c r="C240" s="74" t="s">
        <v>192</v>
      </c>
      <c r="D240" s="74" t="s">
        <v>193</v>
      </c>
      <c r="E240" s="74" t="s">
        <v>701</v>
      </c>
      <c r="F240" s="75" t="s">
        <v>11</v>
      </c>
      <c r="H240" s="74" t="s">
        <v>195</v>
      </c>
      <c r="I240" s="74" t="s">
        <v>195</v>
      </c>
      <c r="J240" s="74" t="str">
        <f t="shared" si="6"/>
        <v>CopperEti Bakır A.S</v>
      </c>
      <c r="K240" s="74" t="str">
        <f t="shared" si="7"/>
        <v>CopperEti Bakır A.S</v>
      </c>
    </row>
    <row r="241" hidden="1" spans="1:11">
      <c r="A241" s="74" t="s">
        <v>48</v>
      </c>
      <c r="B241" s="74" t="s">
        <v>197</v>
      </c>
      <c r="C241" s="74" t="s">
        <v>192</v>
      </c>
      <c r="D241" s="74" t="s">
        <v>193</v>
      </c>
      <c r="E241" s="74" t="s">
        <v>701</v>
      </c>
      <c r="F241" s="75" t="s">
        <v>11</v>
      </c>
      <c r="H241" s="74" t="s">
        <v>195</v>
      </c>
      <c r="I241" s="74" t="s">
        <v>195</v>
      </c>
      <c r="J241" s="74" t="str">
        <f t="shared" si="6"/>
        <v>CopperEti Bakır A.Ş</v>
      </c>
      <c r="K241" s="74" t="str">
        <f t="shared" si="7"/>
        <v>CopperEti Bakır A.Ş</v>
      </c>
    </row>
    <row r="242" hidden="1" spans="1:11">
      <c r="A242" s="74" t="s">
        <v>48</v>
      </c>
      <c r="B242" s="74" t="s">
        <v>198</v>
      </c>
      <c r="C242" s="74" t="s">
        <v>198</v>
      </c>
      <c r="D242" s="74" t="s">
        <v>143</v>
      </c>
      <c r="E242" s="74" t="s">
        <v>702</v>
      </c>
      <c r="F242" s="75" t="s">
        <v>11</v>
      </c>
      <c r="H242" s="74" t="s">
        <v>200</v>
      </c>
      <c r="I242" s="74" t="s">
        <v>146</v>
      </c>
      <c r="J242" s="74" t="str">
        <f t="shared" si="6"/>
        <v>CopperExcellen Minerals SARL</v>
      </c>
      <c r="K242" s="74" t="str">
        <f t="shared" si="7"/>
        <v>CopperExcellen Minerals SARL</v>
      </c>
    </row>
    <row r="243" hidden="1" spans="1:11">
      <c r="A243" s="74" t="s">
        <v>48</v>
      </c>
      <c r="B243" s="74" t="s">
        <v>201</v>
      </c>
      <c r="C243" s="74" t="s">
        <v>201</v>
      </c>
      <c r="D243" s="74" t="s">
        <v>119</v>
      </c>
      <c r="E243" s="74" t="s">
        <v>703</v>
      </c>
      <c r="F243" s="75" t="s">
        <v>11</v>
      </c>
      <c r="H243" s="74" t="s">
        <v>203</v>
      </c>
      <c r="I243" s="74" t="s">
        <v>204</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138</v>
      </c>
      <c r="E253" s="74" t="s">
        <v>640</v>
      </c>
      <c r="F253" s="75" t="s">
        <v>11</v>
      </c>
      <c r="H253" s="74" t="s">
        <v>641</v>
      </c>
      <c r="I253" s="74" t="s">
        <v>141</v>
      </c>
      <c r="J253" s="74" t="str">
        <f t="shared" si="6"/>
        <v>CopperGlencore Canada Corporation - CCR Refinery</v>
      </c>
      <c r="K253" s="74" t="str">
        <f t="shared" si="7"/>
        <v>CopperGlencore Canada Corporation - CCR Refinery</v>
      </c>
    </row>
    <row r="254" hidden="1" spans="1:11">
      <c r="A254" s="74" t="s">
        <v>48</v>
      </c>
      <c r="B254" s="74" t="s">
        <v>241</v>
      </c>
      <c r="C254" s="74" t="s">
        <v>241</v>
      </c>
      <c r="D254" s="74" t="s">
        <v>242</v>
      </c>
      <c r="E254" s="74" t="s">
        <v>720</v>
      </c>
      <c r="F254" s="75" t="s">
        <v>11</v>
      </c>
      <c r="H254" s="74" t="s">
        <v>244</v>
      </c>
      <c r="I254" s="74" t="s">
        <v>245</v>
      </c>
      <c r="J254" s="74" t="str">
        <f t="shared" si="6"/>
        <v>CopperGlencore Nikkelverk AS</v>
      </c>
      <c r="K254" s="74" t="str">
        <f t="shared" si="7"/>
        <v>CopperGlencore Nikkelverk AS</v>
      </c>
    </row>
    <row r="255" hidden="1" spans="1:11">
      <c r="A255" s="74" t="s">
        <v>48</v>
      </c>
      <c r="B255" s="74" t="s">
        <v>246</v>
      </c>
      <c r="C255" s="74" t="s">
        <v>241</v>
      </c>
      <c r="D255" s="74" t="s">
        <v>242</v>
      </c>
      <c r="E255" s="74" t="s">
        <v>720</v>
      </c>
      <c r="F255" s="75" t="s">
        <v>11</v>
      </c>
      <c r="H255" s="74" t="s">
        <v>244</v>
      </c>
      <c r="I255" s="74" t="s">
        <v>245</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268</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128</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297</v>
      </c>
      <c r="C261" s="74" t="s">
        <v>297</v>
      </c>
      <c r="D261" s="74" t="s">
        <v>298</v>
      </c>
      <c r="E261" s="74" t="s">
        <v>736</v>
      </c>
      <c r="F261" s="75" t="s">
        <v>11</v>
      </c>
      <c r="H261" s="74" t="s">
        <v>300</v>
      </c>
      <c r="I261" s="74" t="s">
        <v>301</v>
      </c>
      <c r="J261" s="74" t="str">
        <f t="shared" si="8"/>
        <v>CopperImpala Platinum - Base Metal Refinery (BMR)</v>
      </c>
      <c r="K261" s="74" t="str">
        <f t="shared" si="9"/>
        <v>CopperImpala Platinum - Base Metal Refinery (BMR)</v>
      </c>
    </row>
    <row r="262" hidden="1" spans="1:11">
      <c r="A262" s="74" t="s">
        <v>48</v>
      </c>
      <c r="B262" s="74" t="s">
        <v>302</v>
      </c>
      <c r="C262" s="74" t="s">
        <v>302</v>
      </c>
      <c r="D262" s="74" t="s">
        <v>298</v>
      </c>
      <c r="E262" s="74" t="s">
        <v>737</v>
      </c>
      <c r="F262" s="75" t="s">
        <v>11</v>
      </c>
      <c r="H262" s="74" t="s">
        <v>304</v>
      </c>
      <c r="I262" s="74" t="s">
        <v>305</v>
      </c>
      <c r="J262" s="74" t="str">
        <f t="shared" si="8"/>
        <v>CopperImpala Platinum - Rustenburg Smelter</v>
      </c>
      <c r="K262" s="74" t="str">
        <f t="shared" si="9"/>
        <v>CopperImpala Platinum - Rustenburg Smelter</v>
      </c>
    </row>
    <row r="263" hidden="1" spans="1:11">
      <c r="A263" s="74" t="s">
        <v>48</v>
      </c>
      <c r="B263" s="74" t="s">
        <v>738</v>
      </c>
      <c r="C263" s="74" t="s">
        <v>302</v>
      </c>
      <c r="D263" s="74" t="s">
        <v>298</v>
      </c>
      <c r="E263" s="74" t="s">
        <v>737</v>
      </c>
      <c r="F263" s="75" t="s">
        <v>11</v>
      </c>
      <c r="H263" s="74" t="s">
        <v>304</v>
      </c>
      <c r="I263" s="74" t="s">
        <v>305</v>
      </c>
      <c r="J263" s="74" t="str">
        <f t="shared" si="8"/>
        <v>CopperImpala Platinum Ltd.</v>
      </c>
      <c r="K263" s="74" t="str">
        <f t="shared" si="9"/>
        <v>CopperImpala Platinum Ltd.</v>
      </c>
    </row>
    <row r="264" hidden="1" spans="1:11">
      <c r="A264" s="74" t="s">
        <v>48</v>
      </c>
      <c r="B264" s="74" t="s">
        <v>306</v>
      </c>
      <c r="C264" s="74" t="s">
        <v>297</v>
      </c>
      <c r="D264" s="74" t="s">
        <v>298</v>
      </c>
      <c r="E264" s="74" t="s">
        <v>736</v>
      </c>
      <c r="F264" s="75" t="s">
        <v>11</v>
      </c>
      <c r="H264" s="74" t="s">
        <v>300</v>
      </c>
      <c r="I264" s="74" t="s">
        <v>301</v>
      </c>
      <c r="J264" s="74" t="str">
        <f t="shared" si="8"/>
        <v>CopperImpala Refineries – Base Metals Refinery (BMR)</v>
      </c>
      <c r="K264" s="74" t="str">
        <f t="shared" si="9"/>
        <v>CopperImpala Refineries – Base Metals Refinery (BMR)</v>
      </c>
    </row>
    <row r="265" hidden="1" spans="1:11">
      <c r="A265" s="74" t="s">
        <v>48</v>
      </c>
      <c r="B265" s="74" t="s">
        <v>307</v>
      </c>
      <c r="C265" s="74" t="s">
        <v>302</v>
      </c>
      <c r="D265" s="74" t="s">
        <v>298</v>
      </c>
      <c r="E265" s="74" t="s">
        <v>737</v>
      </c>
      <c r="F265" s="75" t="s">
        <v>11</v>
      </c>
      <c r="H265" s="74" t="s">
        <v>304</v>
      </c>
      <c r="I265" s="74" t="s">
        <v>305</v>
      </c>
      <c r="J265" s="74" t="str">
        <f t="shared" si="8"/>
        <v>CopperImpala Rustenburg</v>
      </c>
      <c r="K265" s="74" t="str">
        <f t="shared" si="9"/>
        <v>CopperImpala Rustenburg</v>
      </c>
    </row>
    <row r="266" hidden="1" spans="1:11">
      <c r="A266" s="74" t="s">
        <v>48</v>
      </c>
      <c r="B266" s="74" t="s">
        <v>739</v>
      </c>
      <c r="C266" s="74" t="s">
        <v>740</v>
      </c>
      <c r="D266" s="74" t="s">
        <v>168</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268</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268</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268</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342</v>
      </c>
      <c r="C270" s="74" t="s">
        <v>342</v>
      </c>
      <c r="D270" s="74" t="s">
        <v>143</v>
      </c>
      <c r="E270" s="74" t="s">
        <v>753</v>
      </c>
      <c r="F270" s="75" t="s">
        <v>11</v>
      </c>
      <c r="H270" s="74" t="s">
        <v>158</v>
      </c>
      <c r="I270" s="74" t="s">
        <v>154</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347</v>
      </c>
      <c r="C276" s="74" t="s">
        <v>151</v>
      </c>
      <c r="D276" s="74" t="s">
        <v>143</v>
      </c>
      <c r="E276" s="74" t="s">
        <v>664</v>
      </c>
      <c r="F276" s="75" t="s">
        <v>11</v>
      </c>
      <c r="H276" s="74" t="s">
        <v>665</v>
      </c>
      <c r="I276" s="74" t="s">
        <v>154</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349</v>
      </c>
      <c r="D279" s="74" t="s">
        <v>143</v>
      </c>
      <c r="E279" s="74" t="s">
        <v>773</v>
      </c>
      <c r="F279" s="75" t="s">
        <v>11</v>
      </c>
      <c r="H279" s="74" t="s">
        <v>491</v>
      </c>
      <c r="I279" s="74" t="s">
        <v>146</v>
      </c>
      <c r="J279" s="74" t="str">
        <f t="shared" si="8"/>
        <v>CopperKinsevere Phase 2</v>
      </c>
      <c r="K279" s="74" t="str">
        <f t="shared" si="9"/>
        <v>CopperKinsevere Phase 2</v>
      </c>
    </row>
    <row r="280" hidden="1" spans="1:11">
      <c r="A280" s="74" t="s">
        <v>48</v>
      </c>
      <c r="B280" s="74" t="s">
        <v>351</v>
      </c>
      <c r="C280" s="74" t="s">
        <v>352</v>
      </c>
      <c r="D280" s="74" t="s">
        <v>143</v>
      </c>
      <c r="E280" s="74" t="s">
        <v>774</v>
      </c>
      <c r="F280" s="75" t="s">
        <v>11</v>
      </c>
      <c r="H280" s="74" t="s">
        <v>158</v>
      </c>
      <c r="I280" s="74" t="s">
        <v>154</v>
      </c>
      <c r="J280" s="74" t="str">
        <f t="shared" si="8"/>
        <v>CopperKisanfu</v>
      </c>
      <c r="K280" s="74" t="str">
        <f t="shared" si="9"/>
        <v>CopperKisanfu</v>
      </c>
    </row>
    <row r="281" hidden="1" spans="1:11">
      <c r="A281" s="74" t="s">
        <v>48</v>
      </c>
      <c r="B281" s="74" t="s">
        <v>352</v>
      </c>
      <c r="C281" s="74" t="s">
        <v>352</v>
      </c>
      <c r="D281" s="74" t="s">
        <v>143</v>
      </c>
      <c r="E281" s="74" t="s">
        <v>774</v>
      </c>
      <c r="F281" s="75" t="s">
        <v>11</v>
      </c>
      <c r="H281" s="74" t="s">
        <v>158</v>
      </c>
      <c r="I281" s="74" t="s">
        <v>154</v>
      </c>
      <c r="J281" s="74" t="str">
        <f t="shared" si="8"/>
        <v>CopperKisanfu Mining (Kimin)</v>
      </c>
      <c r="K281" s="74" t="str">
        <f t="shared" si="9"/>
        <v>CopperKisanfu Mining (Kimin)</v>
      </c>
    </row>
    <row r="282" hidden="1" spans="1:11">
      <c r="A282" s="74" t="s">
        <v>48</v>
      </c>
      <c r="B282" s="74" t="s">
        <v>213</v>
      </c>
      <c r="C282" s="74" t="s">
        <v>609</v>
      </c>
      <c r="D282" s="74" t="s">
        <v>211</v>
      </c>
      <c r="E282" s="74" t="s">
        <v>610</v>
      </c>
      <c r="F282" s="75" t="s">
        <v>11</v>
      </c>
      <c r="H282" s="74" t="s">
        <v>213</v>
      </c>
      <c r="I282" s="74" t="s">
        <v>611</v>
      </c>
      <c r="J282" s="74" t="str">
        <f t="shared" si="8"/>
        <v>CopperKokkola</v>
      </c>
      <c r="K282" s="74" t="str">
        <f t="shared" si="9"/>
        <v>CopperKokkola</v>
      </c>
    </row>
    <row r="283" hidden="1" spans="1:11">
      <c r="A283" s="74" t="s">
        <v>48</v>
      </c>
      <c r="B283" s="74" t="s">
        <v>355</v>
      </c>
      <c r="C283" s="74" t="s">
        <v>356</v>
      </c>
      <c r="D283" s="74" t="s">
        <v>143</v>
      </c>
      <c r="E283" s="74" t="s">
        <v>775</v>
      </c>
      <c r="F283" s="75" t="s">
        <v>11</v>
      </c>
      <c r="H283" s="74" t="s">
        <v>145</v>
      </c>
      <c r="I283" s="74" t="s">
        <v>146</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338</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356</v>
      </c>
      <c r="C286" s="74" t="s">
        <v>356</v>
      </c>
      <c r="D286" s="74" t="s">
        <v>143</v>
      </c>
      <c r="E286" s="74" t="s">
        <v>775</v>
      </c>
      <c r="F286" s="75" t="s">
        <v>11</v>
      </c>
      <c r="H286" s="74" t="s">
        <v>145</v>
      </c>
      <c r="I286" s="74" t="s">
        <v>146</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372</v>
      </c>
      <c r="C290" s="74" t="s">
        <v>373</v>
      </c>
      <c r="D290" s="74" t="s">
        <v>138</v>
      </c>
      <c r="E290" s="74" t="s">
        <v>791</v>
      </c>
      <c r="F290" s="75" t="s">
        <v>11</v>
      </c>
      <c r="H290" s="74" t="s">
        <v>375</v>
      </c>
      <c r="I290" s="74" t="s">
        <v>376</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179</v>
      </c>
      <c r="E292" s="74" t="s">
        <v>795</v>
      </c>
      <c r="F292" s="75" t="s">
        <v>11</v>
      </c>
      <c r="H292" s="74" t="s">
        <v>181</v>
      </c>
      <c r="I292" s="74" t="s">
        <v>796</v>
      </c>
      <c r="J292" s="74" t="str">
        <f t="shared" si="8"/>
        <v>CopperLS MnM (ONSAN)</v>
      </c>
      <c r="K292" s="74" t="str">
        <f t="shared" si="9"/>
        <v>CopperLS MnM (ONSAN)</v>
      </c>
    </row>
    <row r="293" hidden="1" spans="1:11">
      <c r="A293" s="74" t="s">
        <v>48</v>
      </c>
      <c r="B293" s="74" t="s">
        <v>794</v>
      </c>
      <c r="C293" s="74" t="s">
        <v>794</v>
      </c>
      <c r="D293" s="74" t="s">
        <v>179</v>
      </c>
      <c r="E293" s="74" t="s">
        <v>795</v>
      </c>
      <c r="F293" s="75" t="s">
        <v>11</v>
      </c>
      <c r="H293" s="74" t="s">
        <v>181</v>
      </c>
      <c r="I293" s="74" t="s">
        <v>796</v>
      </c>
      <c r="J293" s="74" t="str">
        <f t="shared" si="8"/>
        <v>CopperLS MnM Inc.</v>
      </c>
      <c r="K293" s="74" t="str">
        <f t="shared" si="9"/>
        <v>CopperLS MnM Inc.</v>
      </c>
    </row>
    <row r="294" hidden="1" spans="1:11">
      <c r="A294" s="74" t="s">
        <v>48</v>
      </c>
      <c r="B294" s="74" t="s">
        <v>797</v>
      </c>
      <c r="C294" s="74" t="s">
        <v>379</v>
      </c>
      <c r="D294" s="74" t="s">
        <v>143</v>
      </c>
      <c r="E294" s="74" t="s">
        <v>798</v>
      </c>
      <c r="F294" s="75" t="s">
        <v>11</v>
      </c>
      <c r="H294" s="74" t="s">
        <v>381</v>
      </c>
      <c r="I294" s="74" t="s">
        <v>154</v>
      </c>
      <c r="J294" s="74" t="str">
        <f t="shared" si="8"/>
        <v>CopperLuilu</v>
      </c>
      <c r="K294" s="74" t="str">
        <f t="shared" si="9"/>
        <v>CopperLuilu</v>
      </c>
    </row>
    <row r="295" hidden="1" spans="1:11">
      <c r="A295" s="74" t="s">
        <v>48</v>
      </c>
      <c r="B295" s="74" t="s">
        <v>799</v>
      </c>
      <c r="C295" s="74" t="s">
        <v>379</v>
      </c>
      <c r="D295" s="74" t="s">
        <v>143</v>
      </c>
      <c r="E295" s="74" t="s">
        <v>798</v>
      </c>
      <c r="F295" s="75" t="s">
        <v>11</v>
      </c>
      <c r="H295" s="74" t="s">
        <v>381</v>
      </c>
      <c r="I295" s="74" t="s">
        <v>154</v>
      </c>
      <c r="J295" s="74" t="str">
        <f t="shared" si="8"/>
        <v>CopperLuilu (leach plant)</v>
      </c>
      <c r="K295" s="74" t="str">
        <f t="shared" si="9"/>
        <v>CopperLuilu (leach plant)</v>
      </c>
    </row>
    <row r="296" hidden="1" spans="1:11">
      <c r="A296" s="74" t="s">
        <v>48</v>
      </c>
      <c r="B296" s="74" t="s">
        <v>379</v>
      </c>
      <c r="C296" s="74" t="s">
        <v>379</v>
      </c>
      <c r="D296" s="74" t="s">
        <v>143</v>
      </c>
      <c r="E296" s="74" t="s">
        <v>798</v>
      </c>
      <c r="F296" s="75" t="s">
        <v>11</v>
      </c>
      <c r="H296" s="74" t="s">
        <v>381</v>
      </c>
      <c r="I296" s="74" t="s">
        <v>154</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400</v>
      </c>
      <c r="C299" s="74" t="s">
        <v>356</v>
      </c>
      <c r="D299" s="74" t="s">
        <v>143</v>
      </c>
      <c r="E299" s="74" t="s">
        <v>775</v>
      </c>
      <c r="F299" s="75" t="s">
        <v>11</v>
      </c>
      <c r="H299" s="74" t="s">
        <v>145</v>
      </c>
      <c r="I299" s="74" t="s">
        <v>146</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349</v>
      </c>
      <c r="C311" s="74" t="s">
        <v>349</v>
      </c>
      <c r="D311" s="74" t="s">
        <v>143</v>
      </c>
      <c r="E311" s="74" t="s">
        <v>773</v>
      </c>
      <c r="F311" s="75" t="s">
        <v>11</v>
      </c>
      <c r="H311" s="74" t="s">
        <v>491</v>
      </c>
      <c r="I311" s="74" t="s">
        <v>146</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133</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133</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410</v>
      </c>
      <c r="C315" s="74" t="s">
        <v>411</v>
      </c>
      <c r="D315" s="74" t="s">
        <v>143</v>
      </c>
      <c r="E315" s="74" t="s">
        <v>832</v>
      </c>
      <c r="F315" s="75" t="s">
        <v>11</v>
      </c>
      <c r="H315" s="74" t="s">
        <v>158</v>
      </c>
      <c r="I315" s="74" t="s">
        <v>154</v>
      </c>
      <c r="J315" s="74" t="str">
        <f t="shared" si="8"/>
        <v>CopperMutanda</v>
      </c>
      <c r="K315" s="74" t="str">
        <f t="shared" si="9"/>
        <v>CopperMutanda</v>
      </c>
    </row>
    <row r="316" hidden="1" spans="1:11">
      <c r="A316" s="74" t="s">
        <v>48</v>
      </c>
      <c r="B316" s="74" t="s">
        <v>411</v>
      </c>
      <c r="C316" s="74" t="s">
        <v>411</v>
      </c>
      <c r="D316" s="74" t="s">
        <v>143</v>
      </c>
      <c r="E316" s="74" t="s">
        <v>832</v>
      </c>
      <c r="F316" s="75" t="s">
        <v>11</v>
      </c>
      <c r="H316" s="74" t="s">
        <v>158</v>
      </c>
      <c r="I316" s="74" t="s">
        <v>154</v>
      </c>
      <c r="J316" s="74" t="str">
        <f t="shared" si="8"/>
        <v>CopperMutanda Mining SPRL</v>
      </c>
      <c r="K316" s="74" t="str">
        <f t="shared" si="9"/>
        <v>CopperMutanda Mining SPRL</v>
      </c>
    </row>
    <row r="317" hidden="1" spans="1:11">
      <c r="A317" s="74" t="s">
        <v>48</v>
      </c>
      <c r="B317" s="74" t="s">
        <v>413</v>
      </c>
      <c r="C317" s="74" t="s">
        <v>414</v>
      </c>
      <c r="D317" s="74" t="s">
        <v>338</v>
      </c>
      <c r="E317" s="74" t="s">
        <v>833</v>
      </c>
      <c r="F317" s="75" t="s">
        <v>11</v>
      </c>
      <c r="H317" s="74" t="s">
        <v>416</v>
      </c>
      <c r="I317" s="74" t="s">
        <v>417</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414</v>
      </c>
      <c r="C318" s="74" t="s">
        <v>414</v>
      </c>
      <c r="D318" s="74" t="s">
        <v>338</v>
      </c>
      <c r="E318" s="74" t="s">
        <v>833</v>
      </c>
      <c r="F318" s="75" t="s">
        <v>11</v>
      </c>
      <c r="H318" s="74" t="s">
        <v>416</v>
      </c>
      <c r="I318" s="74" t="s">
        <v>417</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268</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268</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309</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309</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133</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268</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268</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179</v>
      </c>
      <c r="E329" s="74" t="s">
        <v>795</v>
      </c>
      <c r="F329" s="75" t="s">
        <v>11</v>
      </c>
      <c r="H329" s="74" t="s">
        <v>181</v>
      </c>
      <c r="I329" s="74" t="s">
        <v>796</v>
      </c>
      <c r="J329" s="74" t="str">
        <f t="shared" si="10"/>
        <v>CopperOnsan Refinery I</v>
      </c>
      <c r="K329" s="74" t="str">
        <f t="shared" si="11"/>
        <v>CopperOnsan Refinery I</v>
      </c>
    </row>
    <row r="330" hidden="1" spans="1:11">
      <c r="A330" s="74" t="s">
        <v>48</v>
      </c>
      <c r="B330" s="74" t="s">
        <v>866</v>
      </c>
      <c r="C330" s="74" t="s">
        <v>794</v>
      </c>
      <c r="D330" s="74" t="s">
        <v>179</v>
      </c>
      <c r="E330" s="74" t="s">
        <v>795</v>
      </c>
      <c r="F330" s="75" t="s">
        <v>11</v>
      </c>
      <c r="H330" s="74" t="s">
        <v>181</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168</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143</v>
      </c>
      <c r="E336" s="74" t="s">
        <v>873</v>
      </c>
      <c r="F336" s="75" t="s">
        <v>11</v>
      </c>
      <c r="H336" s="74" t="s">
        <v>481</v>
      </c>
      <c r="I336" s="74" t="s">
        <v>146</v>
      </c>
      <c r="J336" s="74" t="str">
        <f t="shared" si="10"/>
        <v>CopperRuashi II</v>
      </c>
      <c r="K336" s="74" t="str">
        <f t="shared" si="11"/>
        <v>CopperRuashi II</v>
      </c>
    </row>
    <row r="337" hidden="1" spans="1:11">
      <c r="A337" s="74" t="s">
        <v>48</v>
      </c>
      <c r="B337" s="74" t="s">
        <v>479</v>
      </c>
      <c r="C337" s="74" t="s">
        <v>479</v>
      </c>
      <c r="D337" s="74" t="s">
        <v>143</v>
      </c>
      <c r="E337" s="74" t="s">
        <v>873</v>
      </c>
      <c r="F337" s="75" t="s">
        <v>11</v>
      </c>
      <c r="H337" s="74" t="s">
        <v>481</v>
      </c>
      <c r="I337" s="74" t="s">
        <v>146</v>
      </c>
      <c r="J337" s="74" t="str">
        <f t="shared" si="10"/>
        <v>CopperRuashi Mining SAS</v>
      </c>
      <c r="K337" s="74" t="str">
        <f t="shared" si="11"/>
        <v>CopperRuashi Mining SAS</v>
      </c>
    </row>
    <row r="338" hidden="1" spans="1:11">
      <c r="A338" s="74" t="s">
        <v>48</v>
      </c>
      <c r="B338" s="74" t="s">
        <v>482</v>
      </c>
      <c r="C338" s="74" t="s">
        <v>379</v>
      </c>
      <c r="D338" s="74" t="s">
        <v>143</v>
      </c>
      <c r="E338" s="74" t="s">
        <v>798</v>
      </c>
      <c r="F338" s="75" t="s">
        <v>11</v>
      </c>
      <c r="H338" s="74" t="s">
        <v>381</v>
      </c>
      <c r="I338" s="74" t="s">
        <v>154</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268</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268</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379</v>
      </c>
      <c r="D347" s="74" t="s">
        <v>143</v>
      </c>
      <c r="E347" s="74" t="s">
        <v>798</v>
      </c>
      <c r="F347" s="75" t="s">
        <v>11</v>
      </c>
      <c r="H347" s="74" t="s">
        <v>381</v>
      </c>
      <c r="I347" s="74" t="s">
        <v>154</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143</v>
      </c>
      <c r="E351" s="74" t="s">
        <v>883</v>
      </c>
      <c r="F351" s="75" t="s">
        <v>11</v>
      </c>
      <c r="H351" s="74" t="s">
        <v>491</v>
      </c>
      <c r="I351" s="74" t="s">
        <v>146</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143</v>
      </c>
      <c r="E352" s="74" t="s">
        <v>884</v>
      </c>
      <c r="F352" s="75" t="s">
        <v>11</v>
      </c>
      <c r="H352" s="74" t="s">
        <v>145</v>
      </c>
      <c r="I352" s="74" t="s">
        <v>146</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143</v>
      </c>
      <c r="E356" s="74" t="s">
        <v>890</v>
      </c>
      <c r="F356" s="75" t="s">
        <v>11</v>
      </c>
      <c r="H356" s="74" t="s">
        <v>508</v>
      </c>
      <c r="I356" s="74" t="s">
        <v>154</v>
      </c>
      <c r="J356" s="74" t="str">
        <f t="shared" si="10"/>
        <v>CopperTenke Fungurume</v>
      </c>
      <c r="K356" s="74" t="str">
        <f t="shared" si="11"/>
        <v>CopperTenke Fungurume</v>
      </c>
    </row>
    <row r="357" hidden="1" spans="1:11">
      <c r="A357" s="74" t="s">
        <v>48</v>
      </c>
      <c r="B357" s="74" t="s">
        <v>506</v>
      </c>
      <c r="C357" s="74" t="s">
        <v>506</v>
      </c>
      <c r="D357" s="74" t="s">
        <v>143</v>
      </c>
      <c r="E357" s="74" t="s">
        <v>890</v>
      </c>
      <c r="F357" s="75" t="s">
        <v>11</v>
      </c>
      <c r="H357" s="74" t="s">
        <v>508</v>
      </c>
      <c r="I357" s="74" t="s">
        <v>154</v>
      </c>
      <c r="J357" s="74" t="str">
        <f t="shared" si="10"/>
        <v>CopperTenke Fungurume Mining SA</v>
      </c>
      <c r="K357" s="74" t="str">
        <f t="shared" si="11"/>
        <v>CopperTenke Fungurume Mining SA</v>
      </c>
    </row>
    <row r="358" spans="1:11">
      <c r="A358" s="74" t="s">
        <v>48</v>
      </c>
      <c r="B358" s="74" t="s">
        <v>891</v>
      </c>
      <c r="C358" s="74" t="s">
        <v>892</v>
      </c>
      <c r="D358" s="74" t="s">
        <v>119</v>
      </c>
      <c r="E358" s="74" t="s">
        <v>893</v>
      </c>
      <c r="F358" s="75" t="s">
        <v>11</v>
      </c>
      <c r="H358" s="74" t="s">
        <v>894</v>
      </c>
      <c r="I358" s="74" t="s">
        <v>126</v>
      </c>
      <c r="J358" s="74" t="str">
        <f t="shared" si="10"/>
        <v>CopperTongling (Jinguan) Nonferrous Jinguan Copper Industry</v>
      </c>
      <c r="K358" s="74" t="str">
        <f t="shared" si="11"/>
        <v>CopperTongling (Jinguan) Nonferrous Jinguan Copper Industry</v>
      </c>
    </row>
    <row r="359" spans="1:11">
      <c r="A359" s="74" t="s">
        <v>48</v>
      </c>
      <c r="B359" s="74" t="s">
        <v>892</v>
      </c>
      <c r="C359" s="74" t="s">
        <v>892</v>
      </c>
      <c r="D359" s="74" t="s">
        <v>119</v>
      </c>
      <c r="E359" s="74" t="s">
        <v>893</v>
      </c>
      <c r="F359" s="75" t="s">
        <v>11</v>
      </c>
      <c r="H359" s="74" t="s">
        <v>894</v>
      </c>
      <c r="I359" s="74" t="s">
        <v>126</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268</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268</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373</v>
      </c>
      <c r="C366" s="74" t="s">
        <v>373</v>
      </c>
      <c r="D366" s="74" t="s">
        <v>138</v>
      </c>
      <c r="E366" s="74" t="s">
        <v>791</v>
      </c>
      <c r="F366" s="75" t="s">
        <v>11</v>
      </c>
      <c r="H366" s="74" t="s">
        <v>375</v>
      </c>
      <c r="I366" s="74" t="s">
        <v>376</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138</v>
      </c>
      <c r="E367" s="74" t="s">
        <v>900</v>
      </c>
      <c r="F367" s="75" t="s">
        <v>11</v>
      </c>
      <c r="H367" s="74" t="s">
        <v>901</v>
      </c>
      <c r="I367" s="74" t="s">
        <v>208</v>
      </c>
      <c r="J367" s="74" t="str">
        <f t="shared" si="10"/>
        <v>CopperVale Copper Cliff Nickel Refinery</v>
      </c>
      <c r="K367" s="74" t="str">
        <f t="shared" si="11"/>
        <v>CopperVale Copper Cliff Nickel Refinery</v>
      </c>
    </row>
    <row r="368" hidden="1" spans="1:11">
      <c r="A368" s="74" t="s">
        <v>48</v>
      </c>
      <c r="B368" s="74" t="s">
        <v>902</v>
      </c>
      <c r="C368" s="74" t="s">
        <v>903</v>
      </c>
      <c r="D368" s="74" t="s">
        <v>128</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128</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179</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179</v>
      </c>
      <c r="E371" s="74" t="s">
        <v>909</v>
      </c>
      <c r="F371" s="75" t="s">
        <v>11</v>
      </c>
      <c r="H371" s="74" t="s">
        <v>910</v>
      </c>
      <c r="I371" s="74" t="s">
        <v>911</v>
      </c>
      <c r="J371" s="74" t="str">
        <f t="shared" si="10"/>
        <v>CopperYoung Poong Sukpo Smelter</v>
      </c>
      <c r="K371" s="74" t="str">
        <f t="shared" si="11"/>
        <v>CopperYoung Poong Sukpo Smelter</v>
      </c>
    </row>
    <row r="372" hidden="1" spans="1:11">
      <c r="A372" s="74" t="s">
        <v>48</v>
      </c>
      <c r="B372" s="74" t="s">
        <v>912</v>
      </c>
      <c r="C372" s="74" t="s">
        <v>913</v>
      </c>
      <c r="D372" s="74" t="s">
        <v>119</v>
      </c>
      <c r="E372" s="74" t="s">
        <v>914</v>
      </c>
      <c r="F372" s="75" t="s">
        <v>11</v>
      </c>
      <c r="H372" s="74" t="s">
        <v>915</v>
      </c>
      <c r="I372" s="74" t="s">
        <v>916</v>
      </c>
      <c r="J372" s="74" t="str">
        <f t="shared" si="10"/>
        <v>CopperYunnan Copper Industry Co., Ltd.</v>
      </c>
      <c r="K372" s="74" t="str">
        <f t="shared" si="11"/>
        <v>CopperYunnan Copper Industry Co., Ltd.</v>
      </c>
    </row>
    <row r="373" hidden="1" spans="1:11">
      <c r="A373" s="74" t="s">
        <v>48</v>
      </c>
      <c r="B373" s="74" t="s">
        <v>913</v>
      </c>
      <c r="C373" s="74" t="s">
        <v>913</v>
      </c>
      <c r="D373" s="74" t="s">
        <v>119</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119</v>
      </c>
      <c r="E379" s="74" t="s">
        <v>925</v>
      </c>
      <c r="F379" s="75" t="s">
        <v>11</v>
      </c>
      <c r="H379" s="74" t="s">
        <v>926</v>
      </c>
      <c r="I379" s="74" t="s">
        <v>122</v>
      </c>
      <c r="J379" s="74" t="str">
        <f t="shared" si="10"/>
        <v>GraphiteBTR New Energy Materials Shenzhen</v>
      </c>
      <c r="K379" s="74" t="str">
        <f t="shared" si="11"/>
        <v>GraphiteBTR New Energy Materials Shenzhen</v>
      </c>
    </row>
    <row r="380" hidden="1" spans="1:11">
      <c r="A380" s="74" t="s">
        <v>49</v>
      </c>
      <c r="B380" s="74" t="s">
        <v>927</v>
      </c>
      <c r="C380" s="74" t="s">
        <v>924</v>
      </c>
      <c r="D380" s="74" t="s">
        <v>119</v>
      </c>
      <c r="E380" s="74" t="s">
        <v>925</v>
      </c>
      <c r="F380" s="75" t="s">
        <v>11</v>
      </c>
      <c r="H380" s="74" t="s">
        <v>926</v>
      </c>
      <c r="I380" s="74" t="s">
        <v>122</v>
      </c>
      <c r="J380" s="74" t="str">
        <f t="shared" si="10"/>
        <v>GraphiteBTR NEW MATERIAL GROUP CO., LTD.</v>
      </c>
      <c r="K380" s="74" t="str">
        <f t="shared" si="11"/>
        <v>GraphiteBTR NEW MATERIAL GROUP CO., LTD.</v>
      </c>
    </row>
    <row r="381" hidden="1" spans="1:11">
      <c r="A381" s="74" t="s">
        <v>49</v>
      </c>
      <c r="B381" s="74" t="s">
        <v>924</v>
      </c>
      <c r="C381" s="74" t="s">
        <v>924</v>
      </c>
      <c r="D381" s="74" t="s">
        <v>119</v>
      </c>
      <c r="E381" s="74" t="s">
        <v>925</v>
      </c>
      <c r="F381" s="75" t="s">
        <v>11</v>
      </c>
      <c r="H381" s="74" t="s">
        <v>926</v>
      </c>
      <c r="I381" s="74" t="s">
        <v>122</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119</v>
      </c>
      <c r="E382" s="74" t="s">
        <v>929</v>
      </c>
      <c r="F382" s="75" t="s">
        <v>11</v>
      </c>
      <c r="H382" s="74" t="s">
        <v>277</v>
      </c>
      <c r="I382" s="74" t="s">
        <v>278</v>
      </c>
      <c r="J382" s="74" t="str">
        <f t="shared" si="10"/>
        <v>GraphiteHunan Zhongke Shinzoom Co.,Ltd</v>
      </c>
      <c r="K382" s="74" t="str">
        <f t="shared" si="11"/>
        <v>GraphiteHunan Zhongke Shinzoom Co.,Ltd</v>
      </c>
    </row>
    <row r="383" hidden="1" spans="1:11">
      <c r="A383" s="74" t="s">
        <v>49</v>
      </c>
      <c r="B383" s="74" t="s">
        <v>930</v>
      </c>
      <c r="C383" s="74" t="s">
        <v>928</v>
      </c>
      <c r="D383" s="74" t="s">
        <v>119</v>
      </c>
      <c r="E383" s="74" t="s">
        <v>929</v>
      </c>
      <c r="F383" s="75" t="s">
        <v>11</v>
      </c>
      <c r="H383" s="74" t="s">
        <v>277</v>
      </c>
      <c r="I383" s="74" t="s">
        <v>278</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119</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119</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119</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127</v>
      </c>
      <c r="C396" s="74" t="s">
        <v>127</v>
      </c>
      <c r="D396" s="74" t="s">
        <v>128</v>
      </c>
      <c r="E396" s="74" t="s">
        <v>960</v>
      </c>
      <c r="F396" s="75" t="s">
        <v>11</v>
      </c>
      <c r="H396" s="74" t="s">
        <v>130</v>
      </c>
      <c r="I396" s="74" t="s">
        <v>131</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119</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119</v>
      </c>
      <c r="E399" s="74" t="s">
        <v>970</v>
      </c>
      <c r="F399" s="75" t="s">
        <v>11</v>
      </c>
      <c r="H399" s="74" t="s">
        <v>971</v>
      </c>
      <c r="I399" s="74" t="s">
        <v>126</v>
      </c>
      <c r="J399" s="74" t="str">
        <f t="shared" si="12"/>
        <v>LithiumChiZhou CN New Materials and Technology Co., Ltd.</v>
      </c>
      <c r="K399" s="74" t="str">
        <f t="shared" si="13"/>
        <v>LithiumChiZhou CN New Materials and Technology Co., Ltd.</v>
      </c>
    </row>
    <row r="400" hidden="1" spans="1:11">
      <c r="A400" s="74" t="s">
        <v>50</v>
      </c>
      <c r="B400" s="74" t="s">
        <v>201</v>
      </c>
      <c r="C400" s="74" t="s">
        <v>201</v>
      </c>
      <c r="D400" s="74" t="s">
        <v>119</v>
      </c>
      <c r="E400" s="74" t="s">
        <v>972</v>
      </c>
      <c r="F400" s="75" t="s">
        <v>11</v>
      </c>
      <c r="H400" s="74" t="s">
        <v>203</v>
      </c>
      <c r="I400" s="74" t="s">
        <v>204</v>
      </c>
      <c r="J400" s="74" t="str">
        <f t="shared" si="12"/>
        <v>LithiumFairsky Industrial Co., Limited</v>
      </c>
      <c r="K400" s="74" t="str">
        <f t="shared" si="13"/>
        <v>LithiumFairsky Industrial Co., Limited</v>
      </c>
    </row>
    <row r="401" hidden="1" spans="1:11">
      <c r="A401" s="74" t="s">
        <v>50</v>
      </c>
      <c r="B401" s="74" t="s">
        <v>973</v>
      </c>
      <c r="C401" s="74" t="s">
        <v>973</v>
      </c>
      <c r="D401" s="74" t="s">
        <v>119</v>
      </c>
      <c r="E401" s="74" t="s">
        <v>974</v>
      </c>
      <c r="F401" s="75" t="s">
        <v>11</v>
      </c>
      <c r="H401" s="74" t="s">
        <v>975</v>
      </c>
      <c r="I401" s="74" t="s">
        <v>224</v>
      </c>
      <c r="J401" s="74" t="str">
        <f t="shared" si="12"/>
        <v>LithiumGanfeng Lithium Group Co., Ltd.</v>
      </c>
      <c r="K401" s="74" t="str">
        <f t="shared" si="13"/>
        <v>LithiumGanfeng Lithium Group Co., Ltd.</v>
      </c>
    </row>
    <row r="402" hidden="1" spans="1:11">
      <c r="A402" s="74" t="s">
        <v>50</v>
      </c>
      <c r="B402" s="74" t="s">
        <v>976</v>
      </c>
      <c r="C402" s="74" t="s">
        <v>976</v>
      </c>
      <c r="D402" s="74" t="s">
        <v>119</v>
      </c>
      <c r="E402" s="74" t="s">
        <v>977</v>
      </c>
      <c r="F402" s="75" t="s">
        <v>11</v>
      </c>
      <c r="H402" s="74" t="s">
        <v>223</v>
      </c>
      <c r="I402" s="74" t="s">
        <v>224</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119</v>
      </c>
      <c r="E403" s="74" t="s">
        <v>980</v>
      </c>
      <c r="F403" s="75" t="s">
        <v>11</v>
      </c>
      <c r="H403" s="74" t="s">
        <v>981</v>
      </c>
      <c r="I403" s="74" t="s">
        <v>235</v>
      </c>
      <c r="J403" s="74" t="str">
        <f t="shared" si="12"/>
        <v>LithiumGeneral Lithium</v>
      </c>
      <c r="K403" s="74" t="str">
        <f t="shared" si="13"/>
        <v>LithiumGeneral Lithium</v>
      </c>
    </row>
    <row r="404" hidden="1" spans="1:11">
      <c r="A404" s="74" t="s">
        <v>50</v>
      </c>
      <c r="B404" s="74" t="s">
        <v>979</v>
      </c>
      <c r="C404" s="74" t="s">
        <v>979</v>
      </c>
      <c r="D404" s="74" t="s">
        <v>119</v>
      </c>
      <c r="E404" s="74" t="s">
        <v>980</v>
      </c>
      <c r="F404" s="75" t="s">
        <v>11</v>
      </c>
      <c r="H404" s="74" t="s">
        <v>981</v>
      </c>
      <c r="I404" s="74" t="s">
        <v>235</v>
      </c>
      <c r="J404" s="74" t="str">
        <f t="shared" si="12"/>
        <v>LithiumGeneral Lithium Corporation</v>
      </c>
      <c r="K404" s="74" t="str">
        <f t="shared" si="13"/>
        <v>LithiumGeneral Lithium Corporation</v>
      </c>
    </row>
    <row r="405" hidden="1" spans="1:11">
      <c r="A405" s="74" t="s">
        <v>50</v>
      </c>
      <c r="B405" s="74" t="s">
        <v>982</v>
      </c>
      <c r="C405" s="74" t="s">
        <v>982</v>
      </c>
      <c r="D405" s="74" t="s">
        <v>133</v>
      </c>
      <c r="E405" s="74" t="s">
        <v>983</v>
      </c>
      <c r="F405" s="75" t="s">
        <v>11</v>
      </c>
      <c r="H405" s="74" t="s">
        <v>984</v>
      </c>
      <c r="I405" s="74" t="s">
        <v>136</v>
      </c>
      <c r="J405" s="74" t="str">
        <f t="shared" si="12"/>
        <v>LithiumGreenbushes Lithium Operation</v>
      </c>
      <c r="K405" s="74" t="str">
        <f t="shared" si="13"/>
        <v>LithiumGreenbushes Lithium Operation</v>
      </c>
    </row>
    <row r="406" hidden="1" spans="1:11">
      <c r="A406" s="74" t="s">
        <v>50</v>
      </c>
      <c r="B406" s="74" t="s">
        <v>264</v>
      </c>
      <c r="C406" s="74" t="s">
        <v>264</v>
      </c>
      <c r="D406" s="74" t="s">
        <v>119</v>
      </c>
      <c r="E406" s="74" t="s">
        <v>985</v>
      </c>
      <c r="F406" s="75" t="s">
        <v>11</v>
      </c>
      <c r="H406" s="74" t="s">
        <v>986</v>
      </c>
      <c r="I406" s="74" t="s">
        <v>263</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119</v>
      </c>
      <c r="E407" s="74" t="s">
        <v>988</v>
      </c>
      <c r="F407" s="75" t="s">
        <v>11</v>
      </c>
      <c r="H407" s="74" t="s">
        <v>986</v>
      </c>
      <c r="I407" s="74" t="s">
        <v>263</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275</v>
      </c>
      <c r="C408" s="74" t="s">
        <v>275</v>
      </c>
      <c r="D408" s="74" t="s">
        <v>119</v>
      </c>
      <c r="E408" s="74" t="s">
        <v>989</v>
      </c>
      <c r="F408" s="75" t="s">
        <v>11</v>
      </c>
      <c r="H408" s="74" t="s">
        <v>277</v>
      </c>
      <c r="I408" s="74" t="s">
        <v>278</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119</v>
      </c>
      <c r="E409" s="74" t="s">
        <v>992</v>
      </c>
      <c r="F409" s="75" t="s">
        <v>11</v>
      </c>
      <c r="H409" s="74" t="s">
        <v>993</v>
      </c>
      <c r="I409" s="74" t="s">
        <v>278</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119</v>
      </c>
      <c r="E410" s="74" t="s">
        <v>992</v>
      </c>
      <c r="F410" s="75" t="s">
        <v>11</v>
      </c>
      <c r="H410" s="74" t="s">
        <v>993</v>
      </c>
      <c r="I410" s="74" t="s">
        <v>278</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119</v>
      </c>
      <c r="E411" s="74" t="s">
        <v>995</v>
      </c>
      <c r="F411" s="75" t="s">
        <v>11</v>
      </c>
      <c r="H411" s="74" t="s">
        <v>996</v>
      </c>
      <c r="I411" s="74" t="s">
        <v>278</v>
      </c>
      <c r="J411" s="74" t="str">
        <f t="shared" si="12"/>
        <v>LithiumHunan Yongshan Lithium Co., Ltd.</v>
      </c>
      <c r="K411" s="74" t="str">
        <f t="shared" si="13"/>
        <v>LithiumHunan Yongshan Lithium Co., Ltd.</v>
      </c>
    </row>
    <row r="412" hidden="1" spans="1:11">
      <c r="A412" s="74" t="s">
        <v>50</v>
      </c>
      <c r="B412" s="74" t="s">
        <v>997</v>
      </c>
      <c r="C412" s="74" t="s">
        <v>997</v>
      </c>
      <c r="D412" s="74" t="s">
        <v>119</v>
      </c>
      <c r="E412" s="74" t="s">
        <v>998</v>
      </c>
      <c r="F412" s="75" t="s">
        <v>11</v>
      </c>
      <c r="H412" s="74" t="s">
        <v>999</v>
      </c>
      <c r="I412" s="74" t="s">
        <v>235</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119</v>
      </c>
      <c r="E413" s="74" t="s">
        <v>1001</v>
      </c>
      <c r="F413" s="75" t="s">
        <v>11</v>
      </c>
      <c r="H413" s="74" t="s">
        <v>1002</v>
      </c>
      <c r="I413" s="74" t="s">
        <v>224</v>
      </c>
      <c r="J413" s="74" t="str">
        <f t="shared" si="12"/>
        <v>LithiumJiangxi Albemarle Lithium Co., Ltd.</v>
      </c>
      <c r="K413" s="74" t="str">
        <f t="shared" si="13"/>
        <v>LithiumJiangxi Albemarle Lithium Co., Ltd.</v>
      </c>
    </row>
    <row r="414" hidden="1" spans="1:11">
      <c r="A414" s="74" t="s">
        <v>50</v>
      </c>
      <c r="B414" s="74" t="s">
        <v>1003</v>
      </c>
      <c r="C414" s="74" t="s">
        <v>973</v>
      </c>
      <c r="D414" s="74" t="s">
        <v>119</v>
      </c>
      <c r="E414" s="74" t="s">
        <v>974</v>
      </c>
      <c r="F414" s="75" t="s">
        <v>11</v>
      </c>
      <c r="H414" s="74" t="s">
        <v>975</v>
      </c>
      <c r="I414" s="74" t="s">
        <v>224</v>
      </c>
      <c r="J414" s="74" t="str">
        <f t="shared" si="12"/>
        <v>LithiumJiangxi Ganfeng Lithium Co., Ltd.</v>
      </c>
      <c r="K414" s="74" t="str">
        <f t="shared" si="13"/>
        <v>LithiumJiangxi Ganfeng Lithium Co., Ltd.</v>
      </c>
    </row>
    <row r="415" hidden="1" spans="1:11">
      <c r="A415" s="74" t="s">
        <v>50</v>
      </c>
      <c r="B415" s="74" t="s">
        <v>1004</v>
      </c>
      <c r="C415" s="74" t="s">
        <v>1004</v>
      </c>
      <c r="D415" s="74" t="s">
        <v>119</v>
      </c>
      <c r="E415" s="74" t="s">
        <v>1005</v>
      </c>
      <c r="F415" s="75" t="s">
        <v>11</v>
      </c>
      <c r="H415" s="74" t="s">
        <v>328</v>
      </c>
      <c r="I415" s="74" t="s">
        <v>224</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326</v>
      </c>
      <c r="D416" s="74" t="s">
        <v>119</v>
      </c>
      <c r="E416" s="74" t="s">
        <v>1006</v>
      </c>
      <c r="F416" s="75" t="s">
        <v>11</v>
      </c>
      <c r="H416" s="74" t="s">
        <v>328</v>
      </c>
      <c r="I416" s="74" t="s">
        <v>224</v>
      </c>
      <c r="J416" s="74" t="str">
        <f t="shared" si="12"/>
        <v>LithiumJiangxi Rui da Xinnengyuan Technology Co., Ltd.</v>
      </c>
      <c r="K416" s="74" t="str">
        <f t="shared" si="13"/>
        <v>LithiumJiangxi Rui da Xinnengyuan Technology Co., Ltd.</v>
      </c>
    </row>
    <row r="417" hidden="1" spans="1:11">
      <c r="A417" s="74" t="s">
        <v>50</v>
      </c>
      <c r="B417" s="74" t="s">
        <v>326</v>
      </c>
      <c r="C417" s="74" t="s">
        <v>326</v>
      </c>
      <c r="D417" s="74" t="s">
        <v>119</v>
      </c>
      <c r="E417" s="74" t="s">
        <v>1006</v>
      </c>
      <c r="F417" s="75" t="s">
        <v>11</v>
      </c>
      <c r="H417" s="74" t="s">
        <v>328</v>
      </c>
      <c r="I417" s="74" t="s">
        <v>224</v>
      </c>
      <c r="J417" s="74" t="str">
        <f t="shared" si="12"/>
        <v>LithiumJiangxi Ruida New Energy Technology Co., Ltd.</v>
      </c>
      <c r="K417" s="74" t="str">
        <f t="shared" si="13"/>
        <v>LithiumJiangxi Ruida New Energy Technology Co., Ltd.</v>
      </c>
    </row>
    <row r="418" hidden="1" spans="1:11">
      <c r="A418" s="74" t="s">
        <v>50</v>
      </c>
      <c r="B418" s="74" t="s">
        <v>333</v>
      </c>
      <c r="C418" s="74" t="s">
        <v>333</v>
      </c>
      <c r="D418" s="74" t="s">
        <v>119</v>
      </c>
      <c r="E418" s="74" t="s">
        <v>1007</v>
      </c>
      <c r="F418" s="75" t="s">
        <v>11</v>
      </c>
      <c r="H418" s="74" t="s">
        <v>335</v>
      </c>
      <c r="I418" s="74" t="s">
        <v>336</v>
      </c>
      <c r="J418" s="74" t="str">
        <f t="shared" si="12"/>
        <v>LithiumJingmen GEM Co., Ltd.</v>
      </c>
      <c r="K418" s="74" t="str">
        <f t="shared" si="13"/>
        <v>LithiumJingmen GEM Co., Ltd.</v>
      </c>
    </row>
    <row r="419" hidden="1" spans="1:11">
      <c r="A419" s="74" t="s">
        <v>50</v>
      </c>
      <c r="B419" s="74" t="s">
        <v>1008</v>
      </c>
      <c r="C419" s="74" t="s">
        <v>1009</v>
      </c>
      <c r="D419" s="74" t="s">
        <v>133</v>
      </c>
      <c r="E419" s="74" t="s">
        <v>1010</v>
      </c>
      <c r="F419" s="75" t="s">
        <v>11</v>
      </c>
      <c r="H419" s="74" t="s">
        <v>1011</v>
      </c>
      <c r="I419" s="74" t="s">
        <v>136</v>
      </c>
      <c r="J419" s="74" t="str">
        <f t="shared" si="12"/>
        <v>LithiumKemerton</v>
      </c>
      <c r="K419" s="74" t="str">
        <f t="shared" si="13"/>
        <v>LithiumKemerton</v>
      </c>
    </row>
    <row r="420" hidden="1" spans="1:11">
      <c r="A420" s="74" t="s">
        <v>50</v>
      </c>
      <c r="B420" s="74" t="s">
        <v>1009</v>
      </c>
      <c r="C420" s="74" t="s">
        <v>1009</v>
      </c>
      <c r="D420" s="74" t="s">
        <v>133</v>
      </c>
      <c r="E420" s="74" t="s">
        <v>1010</v>
      </c>
      <c r="F420" s="75" t="s">
        <v>11</v>
      </c>
      <c r="H420" s="74" t="s">
        <v>1011</v>
      </c>
      <c r="I420" s="74" t="s">
        <v>136</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119</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119</v>
      </c>
      <c r="E426" s="74" t="s">
        <v>1021</v>
      </c>
      <c r="F426" s="75" t="s">
        <v>11</v>
      </c>
      <c r="H426" s="74" t="s">
        <v>1022</v>
      </c>
      <c r="I426" s="74" t="s">
        <v>389</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119</v>
      </c>
      <c r="E431" s="74" t="s">
        <v>1028</v>
      </c>
      <c r="F431" s="75" t="s">
        <v>11</v>
      </c>
      <c r="H431" s="74" t="s">
        <v>223</v>
      </c>
      <c r="I431" s="74" t="s">
        <v>224</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119</v>
      </c>
      <c r="E434" s="74" t="s">
        <v>1031</v>
      </c>
      <c r="F434" s="75" t="s">
        <v>11</v>
      </c>
      <c r="H434" s="74" t="s">
        <v>223</v>
      </c>
      <c r="I434" s="74" t="s">
        <v>224</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119</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119</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119</v>
      </c>
      <c r="E439" s="74" t="s">
        <v>1045</v>
      </c>
      <c r="F439" s="75" t="s">
        <v>11</v>
      </c>
      <c r="H439" s="74" t="s">
        <v>1043</v>
      </c>
      <c r="I439" s="74" t="s">
        <v>256</v>
      </c>
      <c r="J439" s="74" t="str">
        <f t="shared" si="12"/>
        <v>LithiumQinzhou</v>
      </c>
      <c r="K439" s="74" t="str">
        <f t="shared" si="13"/>
        <v>LithiumQinzhou</v>
      </c>
    </row>
    <row r="440" hidden="1" spans="1:11">
      <c r="A440" s="74" t="s">
        <v>50</v>
      </c>
      <c r="B440" s="74" t="s">
        <v>1046</v>
      </c>
      <c r="C440" s="74" t="s">
        <v>1044</v>
      </c>
      <c r="D440" s="74" t="s">
        <v>119</v>
      </c>
      <c r="E440" s="74" t="s">
        <v>1045</v>
      </c>
      <c r="F440" s="75" t="s">
        <v>11</v>
      </c>
      <c r="H440" s="74" t="s">
        <v>1043</v>
      </c>
      <c r="I440" s="74" t="s">
        <v>256</v>
      </c>
      <c r="J440" s="74" t="str">
        <f t="shared" si="12"/>
        <v>LithiumQinzhou Lithium</v>
      </c>
      <c r="K440" s="74" t="str">
        <f t="shared" si="13"/>
        <v>LithiumQinzhou Lithium</v>
      </c>
    </row>
    <row r="441" hidden="1" spans="1:11">
      <c r="A441" s="74" t="s">
        <v>50</v>
      </c>
      <c r="B441" s="74" t="s">
        <v>1044</v>
      </c>
      <c r="C441" s="74" t="s">
        <v>1044</v>
      </c>
      <c r="D441" s="74" t="s">
        <v>119</v>
      </c>
      <c r="E441" s="74" t="s">
        <v>1045</v>
      </c>
      <c r="F441" s="75" t="s">
        <v>11</v>
      </c>
      <c r="H441" s="74" t="s">
        <v>1043</v>
      </c>
      <c r="I441" s="74" t="s">
        <v>256</v>
      </c>
      <c r="J441" s="74" t="str">
        <f t="shared" si="12"/>
        <v>LithiumQinzhou Lithium Hydroxide Plant</v>
      </c>
      <c r="K441" s="74" t="str">
        <f t="shared" si="13"/>
        <v>LithiumQinzhou Lithium Hydroxide Plant</v>
      </c>
    </row>
    <row r="442" hidden="1" spans="1:11">
      <c r="A442" s="74" t="s">
        <v>50</v>
      </c>
      <c r="B442" s="74" t="s">
        <v>1047</v>
      </c>
      <c r="C442" s="74" t="s">
        <v>1047</v>
      </c>
      <c r="D442" s="74" t="s">
        <v>119</v>
      </c>
      <c r="E442" s="74" t="s">
        <v>1048</v>
      </c>
      <c r="F442" s="75" t="s">
        <v>11</v>
      </c>
      <c r="H442" s="74" t="s">
        <v>223</v>
      </c>
      <c r="I442" s="74" t="s">
        <v>224</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119</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119</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119</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119</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119</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119</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119</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119</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133</v>
      </c>
      <c r="E456" s="74" t="s">
        <v>1075</v>
      </c>
      <c r="F456" s="75" t="s">
        <v>11</v>
      </c>
      <c r="H456" s="74" t="s">
        <v>1073</v>
      </c>
      <c r="I456" s="74" t="s">
        <v>136</v>
      </c>
      <c r="J456" s="74" t="str">
        <f t="shared" si="14"/>
        <v>LithiumWodgina</v>
      </c>
      <c r="K456" s="74" t="str">
        <f t="shared" si="15"/>
        <v>LithiumWodgina</v>
      </c>
    </row>
    <row r="457" hidden="1" spans="1:11">
      <c r="A457" s="74" t="s">
        <v>50</v>
      </c>
      <c r="B457" s="74" t="s">
        <v>1074</v>
      </c>
      <c r="C457" s="74" t="s">
        <v>1074</v>
      </c>
      <c r="D457" s="74" t="s">
        <v>133</v>
      </c>
      <c r="E457" s="74" t="s">
        <v>1075</v>
      </c>
      <c r="F457" s="75" t="s">
        <v>11</v>
      </c>
      <c r="H457" s="74" t="s">
        <v>1073</v>
      </c>
      <c r="I457" s="74" t="s">
        <v>136</v>
      </c>
      <c r="J457" s="74" t="str">
        <f t="shared" si="14"/>
        <v>LithiumWodgina Lithium Mine</v>
      </c>
      <c r="K457" s="74" t="str">
        <f t="shared" si="15"/>
        <v>LithiumWodgina Lithium Mine</v>
      </c>
    </row>
    <row r="458" hidden="1" spans="1:11">
      <c r="A458" s="74" t="s">
        <v>50</v>
      </c>
      <c r="B458" s="74" t="s">
        <v>1002</v>
      </c>
      <c r="C458" s="74" t="s">
        <v>1000</v>
      </c>
      <c r="D458" s="74" t="s">
        <v>119</v>
      </c>
      <c r="E458" s="74" t="s">
        <v>1001</v>
      </c>
      <c r="F458" s="75" t="s">
        <v>11</v>
      </c>
      <c r="H458" s="74" t="s">
        <v>1002</v>
      </c>
      <c r="I458" s="74" t="s">
        <v>224</v>
      </c>
      <c r="J458" s="74" t="str">
        <f t="shared" si="14"/>
        <v>LithiumXinyu</v>
      </c>
      <c r="K458" s="74" t="str">
        <f t="shared" si="15"/>
        <v>LithiumXinyu</v>
      </c>
    </row>
    <row r="459" hidden="1" spans="1:11">
      <c r="A459" s="74" t="s">
        <v>50</v>
      </c>
      <c r="B459" s="74" t="s">
        <v>1076</v>
      </c>
      <c r="C459" s="74" t="s">
        <v>1000</v>
      </c>
      <c r="D459" s="74" t="s">
        <v>119</v>
      </c>
      <c r="E459" s="74" t="s">
        <v>1001</v>
      </c>
      <c r="F459" s="75" t="s">
        <v>11</v>
      </c>
      <c r="H459" s="74" t="s">
        <v>1002</v>
      </c>
      <c r="I459" s="74" t="s">
        <v>224</v>
      </c>
      <c r="J459" s="74" t="str">
        <f t="shared" si="14"/>
        <v>LithiumXinyu Lithium Hydroxide Plant</v>
      </c>
      <c r="K459" s="74" t="str">
        <f t="shared" si="15"/>
        <v>LithiumXinyu Lithium Hydroxide Plant</v>
      </c>
    </row>
    <row r="460" hidden="1" spans="1:11">
      <c r="A460" s="74" t="s">
        <v>50</v>
      </c>
      <c r="B460" s="74" t="s">
        <v>1077</v>
      </c>
      <c r="C460" s="74" t="s">
        <v>1078</v>
      </c>
      <c r="D460" s="74" t="s">
        <v>119</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119</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119</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119</v>
      </c>
      <c r="E463" s="74" t="s">
        <v>1083</v>
      </c>
      <c r="F463" s="75" t="s">
        <v>11</v>
      </c>
      <c r="H463" s="74" t="s">
        <v>388</v>
      </c>
      <c r="I463" s="74" t="s">
        <v>389</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119</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128</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128</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128</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128</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119</v>
      </c>
      <c r="E473" s="74" t="s">
        <v>1113</v>
      </c>
      <c r="F473" s="75" t="s">
        <v>11</v>
      </c>
      <c r="H473" s="74" t="s">
        <v>1114</v>
      </c>
      <c r="I473" s="74" t="s">
        <v>204</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119</v>
      </c>
      <c r="E474" s="74" t="s">
        <v>1116</v>
      </c>
      <c r="F474" s="75" t="s">
        <v>11</v>
      </c>
      <c r="H474" s="74" t="s">
        <v>1117</v>
      </c>
      <c r="I474" s="74" t="s">
        <v>278</v>
      </c>
      <c r="J474" s="74" t="str">
        <f t="shared" si="14"/>
        <v>MicaHunan Rongtai New Material Co., Ltd.</v>
      </c>
      <c r="K474" s="74" t="str">
        <f t="shared" si="15"/>
        <v>MicaHunan Rongtai New Material Co., Ltd.</v>
      </c>
    </row>
    <row r="475" hidden="1" spans="1:11">
      <c r="A475" s="74" t="s">
        <v>51</v>
      </c>
      <c r="B475" s="74" t="s">
        <v>1118</v>
      </c>
      <c r="C475" s="74" t="s">
        <v>1118</v>
      </c>
      <c r="D475" s="74" t="s">
        <v>138</v>
      </c>
      <c r="E475" s="74" t="s">
        <v>1119</v>
      </c>
      <c r="F475" s="75" t="s">
        <v>11</v>
      </c>
      <c r="H475" s="74" t="s">
        <v>1120</v>
      </c>
      <c r="I475" s="74" t="s">
        <v>141</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338</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119</v>
      </c>
      <c r="E478" s="74" t="s">
        <v>1128</v>
      </c>
      <c r="F478" s="75" t="s">
        <v>11</v>
      </c>
      <c r="H478" s="74" t="s">
        <v>1129</v>
      </c>
      <c r="I478" s="74" t="s">
        <v>204</v>
      </c>
      <c r="J478" s="74" t="str">
        <f t="shared" si="14"/>
        <v>MicaKehui Mica Co., Ltd.</v>
      </c>
      <c r="K478" s="74" t="str">
        <f t="shared" si="15"/>
        <v>MicaKehui Mica Co., Ltd.</v>
      </c>
    </row>
    <row r="479" hidden="1" spans="1:11">
      <c r="A479" s="74" t="s">
        <v>51</v>
      </c>
      <c r="B479" s="74" t="s">
        <v>1130</v>
      </c>
      <c r="C479" s="74" t="s">
        <v>1130</v>
      </c>
      <c r="D479" s="74" t="s">
        <v>128</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119</v>
      </c>
      <c r="E480" s="74" t="s">
        <v>1133</v>
      </c>
      <c r="F480" s="75" t="s">
        <v>11</v>
      </c>
      <c r="H480" s="74" t="s">
        <v>1134</v>
      </c>
      <c r="I480" s="74" t="s">
        <v>204</v>
      </c>
      <c r="J480" s="74" t="str">
        <f t="shared" si="14"/>
        <v>MicaLingshou Huajing Mica Co., Ltd.</v>
      </c>
      <c r="K480" s="74" t="str">
        <f t="shared" si="15"/>
        <v>MicaLingshou Huajing Mica Co., Ltd.</v>
      </c>
    </row>
    <row r="481" hidden="1" spans="1:11">
      <c r="A481" s="74" t="s">
        <v>51</v>
      </c>
      <c r="B481" s="74" t="s">
        <v>1135</v>
      </c>
      <c r="C481" s="74" t="s">
        <v>1135</v>
      </c>
      <c r="D481" s="74" t="s">
        <v>211</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119</v>
      </c>
      <c r="E482" s="74" t="s">
        <v>1140</v>
      </c>
      <c r="F482" s="75" t="s">
        <v>11</v>
      </c>
      <c r="H482" s="74" t="s">
        <v>1141</v>
      </c>
      <c r="I482" s="74" t="s">
        <v>122</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185</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128</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119</v>
      </c>
      <c r="E486" s="74" t="s">
        <v>1154</v>
      </c>
      <c r="F486" s="75" t="s">
        <v>11</v>
      </c>
      <c r="H486" s="74" t="s">
        <v>1155</v>
      </c>
      <c r="I486" s="74" t="s">
        <v>235</v>
      </c>
      <c r="J486" s="74" t="str">
        <f t="shared" si="14"/>
        <v>MicaNanjing Jinyun Mica Ltd.</v>
      </c>
      <c r="K486" s="74" t="str">
        <f t="shared" si="15"/>
        <v>MicaNanjing Jinyun Mica Ltd.</v>
      </c>
    </row>
    <row r="487" hidden="1" spans="1:11">
      <c r="A487" s="74" t="s">
        <v>51</v>
      </c>
      <c r="B487" s="74" t="s">
        <v>1156</v>
      </c>
      <c r="C487" s="74" t="s">
        <v>1156</v>
      </c>
      <c r="D487" s="74" t="s">
        <v>128</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128</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185</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179</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128</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128</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309</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309</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309</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268</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268</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268</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127</v>
      </c>
      <c r="C504" s="74" t="s">
        <v>127</v>
      </c>
      <c r="D504" s="74" t="s">
        <v>128</v>
      </c>
      <c r="E504" s="74" t="s">
        <v>1192</v>
      </c>
      <c r="F504" s="75" t="s">
        <v>11</v>
      </c>
      <c r="H504" s="74" t="s">
        <v>130</v>
      </c>
      <c r="I504" s="74" t="s">
        <v>131</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132</v>
      </c>
      <c r="C511" s="74" t="s">
        <v>132</v>
      </c>
      <c r="D511" s="74" t="s">
        <v>133</v>
      </c>
      <c r="E511" s="74" t="s">
        <v>1196</v>
      </c>
      <c r="F511" s="75" t="s">
        <v>11</v>
      </c>
      <c r="H511" s="74" t="s">
        <v>135</v>
      </c>
      <c r="I511" s="74" t="s">
        <v>136</v>
      </c>
      <c r="J511" s="74" t="str">
        <f t="shared" si="14"/>
        <v>NickelBHP Nickel West Pty Ltd</v>
      </c>
      <c r="K511" s="74" t="str">
        <f t="shared" si="15"/>
        <v>NickelBHP Nickel West Pty Ltd</v>
      </c>
    </row>
    <row r="512" hidden="1" spans="1:11">
      <c r="A512" s="74" t="s">
        <v>52</v>
      </c>
      <c r="B512" s="74" t="s">
        <v>606</v>
      </c>
      <c r="C512" s="74" t="s">
        <v>606</v>
      </c>
      <c r="D512" s="74" t="s">
        <v>211</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211</v>
      </c>
      <c r="E513" s="74" t="s">
        <v>1198</v>
      </c>
      <c r="F513" s="75" t="s">
        <v>11</v>
      </c>
      <c r="H513" s="74" t="s">
        <v>213</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132</v>
      </c>
      <c r="D515" s="74" t="s">
        <v>133</v>
      </c>
      <c r="E515" s="74" t="s">
        <v>1196</v>
      </c>
      <c r="F515" s="75" t="s">
        <v>11</v>
      </c>
      <c r="H515" s="74" t="s">
        <v>135</v>
      </c>
      <c r="I515" s="74" t="s">
        <v>136</v>
      </c>
      <c r="J515" s="74" t="str">
        <f t="shared" si="14"/>
        <v>NickelBroken Hill Proprietary Billiton Ltd. (BHP)</v>
      </c>
      <c r="K515" s="74" t="str">
        <f t="shared" si="15"/>
        <v>NickelBroken Hill Proprietary Billiton Ltd. (BHP)</v>
      </c>
    </row>
    <row r="516" hidden="1" spans="1:11">
      <c r="A516" s="74" t="s">
        <v>52</v>
      </c>
      <c r="B516" s="74" t="s">
        <v>167</v>
      </c>
      <c r="C516" s="74" t="s">
        <v>167</v>
      </c>
      <c r="D516" s="74" t="s">
        <v>168</v>
      </c>
      <c r="E516" s="74" t="s">
        <v>1201</v>
      </c>
      <c r="F516" s="75" t="s">
        <v>11</v>
      </c>
      <c r="H516" s="74" t="s">
        <v>1202</v>
      </c>
      <c r="I516" s="74" t="s">
        <v>171</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167</v>
      </c>
      <c r="D517" s="74" t="s">
        <v>168</v>
      </c>
      <c r="E517" s="74" t="s">
        <v>1201</v>
      </c>
      <c r="F517" s="75" t="s">
        <v>11</v>
      </c>
      <c r="H517" s="74" t="s">
        <v>1202</v>
      </c>
      <c r="I517" s="74" t="s">
        <v>171</v>
      </c>
      <c r="J517" s="74" t="str">
        <f t="shared" si="16"/>
        <v>NickelCoral Bay Smelter</v>
      </c>
      <c r="K517" s="74" t="str">
        <f t="shared" si="17"/>
        <v>NickelCoral Bay Smelter</v>
      </c>
    </row>
    <row r="518" hidden="1" spans="1:11">
      <c r="A518" s="74" t="s">
        <v>52</v>
      </c>
      <c r="B518" s="74" t="s">
        <v>184</v>
      </c>
      <c r="C518" s="74" t="s">
        <v>184</v>
      </c>
      <c r="D518" s="74" t="s">
        <v>185</v>
      </c>
      <c r="E518" s="74" t="s">
        <v>1204</v>
      </c>
      <c r="F518" s="75" t="s">
        <v>11</v>
      </c>
      <c r="H518" s="74" t="s">
        <v>187</v>
      </c>
      <c r="I518" s="74" t="s">
        <v>187</v>
      </c>
      <c r="J518" s="74" t="str">
        <f t="shared" si="16"/>
        <v>NickelDynatec Madagascar Company</v>
      </c>
      <c r="K518" s="74" t="str">
        <f t="shared" si="17"/>
        <v>NickelDynatec Madagascar Company</v>
      </c>
    </row>
    <row r="519" hidden="1" spans="1:11">
      <c r="A519" s="74" t="s">
        <v>52</v>
      </c>
      <c r="B519" s="74" t="s">
        <v>188</v>
      </c>
      <c r="C519" s="74" t="s">
        <v>188</v>
      </c>
      <c r="D519" s="74" t="s">
        <v>179</v>
      </c>
      <c r="E519" s="74" t="s">
        <v>1205</v>
      </c>
      <c r="F519" s="75" t="s">
        <v>11</v>
      </c>
      <c r="H519" s="74" t="s">
        <v>190</v>
      </c>
      <c r="I519" s="74" t="s">
        <v>191</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201</v>
      </c>
      <c r="C522" s="74" t="s">
        <v>201</v>
      </c>
      <c r="D522" s="74" t="s">
        <v>119</v>
      </c>
      <c r="E522" s="74" t="s">
        <v>1207</v>
      </c>
      <c r="F522" s="75" t="s">
        <v>11</v>
      </c>
      <c r="H522" s="74" t="s">
        <v>203</v>
      </c>
      <c r="I522" s="74" t="s">
        <v>204</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215</v>
      </c>
      <c r="C524" s="74" t="s">
        <v>216</v>
      </c>
      <c r="D524" s="74" t="s">
        <v>119</v>
      </c>
      <c r="E524" s="74" t="s">
        <v>1208</v>
      </c>
      <c r="F524" s="75" t="s">
        <v>11</v>
      </c>
      <c r="H524" s="74" t="s">
        <v>218</v>
      </c>
      <c r="I524" s="74" t="s">
        <v>219</v>
      </c>
      <c r="J524" s="74" t="str">
        <f t="shared" si="16"/>
        <v>NickelFujian Evergreen New Energy Technology Co.</v>
      </c>
      <c r="K524" s="74" t="str">
        <f t="shared" si="17"/>
        <v>NickelFujian Evergreen New Energy Technology Co.</v>
      </c>
    </row>
    <row r="525" hidden="1" spans="1:11">
      <c r="A525" s="74" t="s">
        <v>52</v>
      </c>
      <c r="B525" s="74" t="s">
        <v>216</v>
      </c>
      <c r="C525" s="74" t="s">
        <v>216</v>
      </c>
      <c r="D525" s="74" t="s">
        <v>119</v>
      </c>
      <c r="E525" s="74" t="s">
        <v>1208</v>
      </c>
      <c r="F525" s="75" t="s">
        <v>11</v>
      </c>
      <c r="H525" s="74" t="s">
        <v>218</v>
      </c>
      <c r="I525" s="74" t="s">
        <v>219</v>
      </c>
      <c r="J525" s="74" t="str">
        <f t="shared" si="16"/>
        <v>NickelFujian Evergreen New Energy Technology Co., Ltd.</v>
      </c>
      <c r="K525" s="74" t="str">
        <f t="shared" si="17"/>
        <v>NickelFujian Evergreen New Energy Technology Co., Ltd.</v>
      </c>
    </row>
    <row r="526" hidden="1" spans="1:11">
      <c r="A526" s="74" t="s">
        <v>52</v>
      </c>
      <c r="B526" s="74" t="s">
        <v>241</v>
      </c>
      <c r="C526" s="74" t="s">
        <v>241</v>
      </c>
      <c r="D526" s="74" t="s">
        <v>242</v>
      </c>
      <c r="E526" s="74" t="s">
        <v>1209</v>
      </c>
      <c r="F526" s="75" t="s">
        <v>11</v>
      </c>
      <c r="H526" s="74" t="s">
        <v>244</v>
      </c>
      <c r="I526" s="74" t="s">
        <v>245</v>
      </c>
      <c r="J526" s="74" t="str">
        <f t="shared" si="16"/>
        <v>NickelGlencore Nikkelverk AS</v>
      </c>
      <c r="K526" s="74" t="str">
        <f t="shared" si="17"/>
        <v>NickelGlencore Nikkelverk AS</v>
      </c>
    </row>
    <row r="527" hidden="1" spans="1:11">
      <c r="A527" s="74" t="s">
        <v>52</v>
      </c>
      <c r="B527" s="74" t="s">
        <v>247</v>
      </c>
      <c r="C527" s="74" t="s">
        <v>247</v>
      </c>
      <c r="D527" s="74" t="s">
        <v>119</v>
      </c>
      <c r="E527" s="74" t="s">
        <v>1210</v>
      </c>
      <c r="F527" s="75" t="s">
        <v>11</v>
      </c>
      <c r="H527" s="74" t="s">
        <v>249</v>
      </c>
      <c r="I527" s="74" t="s">
        <v>122</v>
      </c>
      <c r="J527" s="74" t="str">
        <f t="shared" si="16"/>
        <v>NickelGuangdong Fangyuan New Materials Group Co., Ltd.</v>
      </c>
      <c r="K527" s="74" t="str">
        <f t="shared" si="17"/>
        <v>NickelGuangdong Fangyuan New Materials Group Co., Ltd.</v>
      </c>
    </row>
    <row r="528" hidden="1" spans="1:11">
      <c r="A528" s="74" t="s">
        <v>52</v>
      </c>
      <c r="B528" s="74" t="s">
        <v>250</v>
      </c>
      <c r="C528" s="74" t="s">
        <v>250</v>
      </c>
      <c r="D528" s="74" t="s">
        <v>119</v>
      </c>
      <c r="E528" s="74" t="s">
        <v>1211</v>
      </c>
      <c r="F528" s="75" t="s">
        <v>11</v>
      </c>
      <c r="H528" s="74" t="s">
        <v>252</v>
      </c>
      <c r="I528" s="74" t="s">
        <v>122</v>
      </c>
      <c r="J528" s="74" t="str">
        <f t="shared" si="16"/>
        <v>NickelGuangdong Jiana Energy Technology Co., Ltd.</v>
      </c>
      <c r="K528" s="74" t="str">
        <f t="shared" si="17"/>
        <v>NickelGuangdong Jiana Energy Technology Co., Ltd.</v>
      </c>
    </row>
    <row r="529" hidden="1" spans="1:11">
      <c r="A529" s="74" t="s">
        <v>52</v>
      </c>
      <c r="B529" s="74" t="s">
        <v>253</v>
      </c>
      <c r="C529" s="74" t="s">
        <v>253</v>
      </c>
      <c r="D529" s="74" t="s">
        <v>119</v>
      </c>
      <c r="E529" s="74" t="s">
        <v>1212</v>
      </c>
      <c r="F529" s="75" t="s">
        <v>11</v>
      </c>
      <c r="H529" s="74" t="s">
        <v>255</v>
      </c>
      <c r="I529" s="74" t="s">
        <v>256</v>
      </c>
      <c r="J529" s="74" t="str">
        <f t="shared" si="16"/>
        <v>NickelGuangxi CNGR New Energy Science &amp; Technology Co., Ltd.</v>
      </c>
      <c r="K529" s="74" t="str">
        <f t="shared" si="17"/>
        <v>NickelGuangxi CNGR New Energy Science &amp; Technology Co., Ltd.</v>
      </c>
    </row>
    <row r="530" hidden="1" spans="1:11">
      <c r="A530" s="74" t="s">
        <v>52</v>
      </c>
      <c r="B530" s="74" t="s">
        <v>257</v>
      </c>
      <c r="C530" s="74" t="s">
        <v>257</v>
      </c>
      <c r="D530" s="74" t="s">
        <v>119</v>
      </c>
      <c r="E530" s="74" t="s">
        <v>1213</v>
      </c>
      <c r="F530" s="75" t="s">
        <v>11</v>
      </c>
      <c r="H530" s="74" t="s">
        <v>259</v>
      </c>
      <c r="I530" s="74" t="s">
        <v>256</v>
      </c>
      <c r="J530" s="74" t="str">
        <f t="shared" si="16"/>
        <v>NickelGuangxi Yinyi Advanced Material Co., Ltd.</v>
      </c>
      <c r="K530" s="74" t="str">
        <f t="shared" si="17"/>
        <v>NickelGuangxi Yinyi Advanced Material Co., Ltd.</v>
      </c>
    </row>
    <row r="531" hidden="1" spans="1:11">
      <c r="A531" s="74" t="s">
        <v>52</v>
      </c>
      <c r="B531" s="74" t="s">
        <v>260</v>
      </c>
      <c r="C531" s="74" t="s">
        <v>260</v>
      </c>
      <c r="D531" s="74" t="s">
        <v>119</v>
      </c>
      <c r="E531" s="74" t="s">
        <v>1214</v>
      </c>
      <c r="F531" s="75" t="s">
        <v>11</v>
      </c>
      <c r="H531" s="74" t="s">
        <v>262</v>
      </c>
      <c r="I531" s="74" t="s">
        <v>263</v>
      </c>
      <c r="J531" s="74" t="str">
        <f t="shared" si="16"/>
        <v>NickelGuizhou CNGR Resource Recycling Industry Development Co., Ltd.</v>
      </c>
      <c r="K531" s="74" t="str">
        <f t="shared" si="17"/>
        <v>NickelGuizhou CNGR Resource Recycling Industry Development Co., Ltd.</v>
      </c>
    </row>
    <row r="532" hidden="1" spans="1:11">
      <c r="A532" s="74" t="s">
        <v>52</v>
      </c>
      <c r="B532" s="74" t="s">
        <v>264</v>
      </c>
      <c r="C532" s="74" t="s">
        <v>264</v>
      </c>
      <c r="D532" s="74" t="s">
        <v>119</v>
      </c>
      <c r="E532" s="74" t="s">
        <v>1215</v>
      </c>
      <c r="F532" s="75" t="s">
        <v>11</v>
      </c>
      <c r="H532" s="74" t="s">
        <v>262</v>
      </c>
      <c r="I532" s="74" t="s">
        <v>263</v>
      </c>
      <c r="J532" s="74" t="str">
        <f t="shared" si="16"/>
        <v>NickelGuizhou Red Star Electronic Material Co., Ltd.</v>
      </c>
      <c r="K532" s="74" t="str">
        <f t="shared" si="17"/>
        <v>NickelGuizhou Red Star Electronic Material Co., Ltd.</v>
      </c>
    </row>
    <row r="533" hidden="1" spans="1:11">
      <c r="A533" s="74" t="s">
        <v>52</v>
      </c>
      <c r="B533" s="74" t="s">
        <v>266</v>
      </c>
      <c r="C533" s="74" t="s">
        <v>267</v>
      </c>
      <c r="D533" s="74" t="s">
        <v>268</v>
      </c>
      <c r="E533" s="74" t="s">
        <v>1216</v>
      </c>
      <c r="F533" s="75" t="s">
        <v>11</v>
      </c>
      <c r="H533" s="74" t="s">
        <v>270</v>
      </c>
      <c r="I533" s="74" t="s">
        <v>1217</v>
      </c>
      <c r="J533" s="74" t="str">
        <f t="shared" si="16"/>
        <v>NickelHarima Refinery</v>
      </c>
      <c r="K533" s="74" t="str">
        <f t="shared" si="17"/>
        <v>NickelHarima Refinery</v>
      </c>
    </row>
    <row r="534" hidden="1" spans="1:11">
      <c r="A534" s="74" t="s">
        <v>52</v>
      </c>
      <c r="B534" s="74" t="s">
        <v>267</v>
      </c>
      <c r="C534" s="74" t="s">
        <v>267</v>
      </c>
      <c r="D534" s="74" t="s">
        <v>268</v>
      </c>
      <c r="E534" s="74" t="s">
        <v>1216</v>
      </c>
      <c r="F534" s="75" t="s">
        <v>11</v>
      </c>
      <c r="H534" s="74" t="s">
        <v>270</v>
      </c>
      <c r="I534" s="74" t="s">
        <v>1217</v>
      </c>
      <c r="J534" s="74" t="str">
        <f t="shared" si="16"/>
        <v>NickelHarima Refinery, Sumitomo Metal Mining</v>
      </c>
      <c r="K534" s="74" t="str">
        <f t="shared" si="17"/>
        <v>NickelHarima Refinery, Sumitomo Metal Mining</v>
      </c>
    </row>
    <row r="535" hidden="1" spans="1:11">
      <c r="A535" s="74" t="s">
        <v>52</v>
      </c>
      <c r="B535" s="74" t="s">
        <v>275</v>
      </c>
      <c r="C535" s="74" t="s">
        <v>275</v>
      </c>
      <c r="D535" s="74" t="s">
        <v>119</v>
      </c>
      <c r="E535" s="74" t="s">
        <v>1218</v>
      </c>
      <c r="F535" s="75" t="s">
        <v>11</v>
      </c>
      <c r="H535" s="74" t="s">
        <v>277</v>
      </c>
      <c r="I535" s="74" t="s">
        <v>278</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119</v>
      </c>
      <c r="E536" s="74" t="s">
        <v>94</v>
      </c>
      <c r="F536" s="75" t="s">
        <v>11</v>
      </c>
      <c r="H536" s="74" t="s">
        <v>277</v>
      </c>
      <c r="I536" s="74" t="s">
        <v>278</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268</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292</v>
      </c>
      <c r="D538" s="74" t="s">
        <v>293</v>
      </c>
      <c r="E538" s="74" t="s">
        <v>1224</v>
      </c>
      <c r="F538" s="75" t="s">
        <v>11</v>
      </c>
      <c r="H538" s="74" t="s">
        <v>295</v>
      </c>
      <c r="I538" s="74" t="s">
        <v>296</v>
      </c>
      <c r="J538" s="74" t="str">
        <f t="shared" si="16"/>
        <v>NickelIconiChem</v>
      </c>
      <c r="K538" s="74" t="str">
        <f t="shared" si="17"/>
        <v>NickelIconiChem</v>
      </c>
    </row>
    <row r="539" hidden="1" spans="1:11">
      <c r="A539" s="74" t="s">
        <v>52</v>
      </c>
      <c r="B539" s="74" t="s">
        <v>292</v>
      </c>
      <c r="C539" s="74" t="s">
        <v>292</v>
      </c>
      <c r="D539" s="74" t="s">
        <v>293</v>
      </c>
      <c r="E539" s="74" t="s">
        <v>1224</v>
      </c>
      <c r="F539" s="75" t="s">
        <v>11</v>
      </c>
      <c r="H539" s="74" t="s">
        <v>295</v>
      </c>
      <c r="I539" s="74" t="s">
        <v>296</v>
      </c>
      <c r="J539" s="74" t="str">
        <f t="shared" si="16"/>
        <v>NickelICoNiChem Widnes Ltd</v>
      </c>
      <c r="K539" s="74" t="str">
        <f t="shared" si="17"/>
        <v>NickelICoNiChem Widnes Ltd</v>
      </c>
    </row>
    <row r="540" hidden="1" spans="1:11">
      <c r="A540" s="74" t="s">
        <v>52</v>
      </c>
      <c r="B540" s="74" t="s">
        <v>297</v>
      </c>
      <c r="C540" s="74" t="s">
        <v>297</v>
      </c>
      <c r="D540" s="74" t="s">
        <v>298</v>
      </c>
      <c r="E540" s="74" t="s">
        <v>1225</v>
      </c>
      <c r="F540" s="75" t="s">
        <v>11</v>
      </c>
      <c r="H540" s="74" t="s">
        <v>300</v>
      </c>
      <c r="I540" s="74" t="s">
        <v>301</v>
      </c>
      <c r="J540" s="74" t="str">
        <f t="shared" si="16"/>
        <v>NickelImpala Platinum - Base Metal Refinery (BMR)</v>
      </c>
      <c r="K540" s="74" t="str">
        <f t="shared" si="17"/>
        <v>NickelImpala Platinum - Base Metal Refinery (BMR)</v>
      </c>
    </row>
    <row r="541" hidden="1" spans="1:11">
      <c r="A541" s="74" t="s">
        <v>52</v>
      </c>
      <c r="B541" s="74" t="s">
        <v>302</v>
      </c>
      <c r="C541" s="74" t="s">
        <v>302</v>
      </c>
      <c r="D541" s="74" t="s">
        <v>298</v>
      </c>
      <c r="E541" s="74" t="s">
        <v>1226</v>
      </c>
      <c r="F541" s="75" t="s">
        <v>11</v>
      </c>
      <c r="H541" s="74" t="s">
        <v>304</v>
      </c>
      <c r="I541" s="74" t="s">
        <v>305</v>
      </c>
      <c r="J541" s="74" t="str">
        <f t="shared" si="16"/>
        <v>NickelImpala Platinum - Rustenburg Smelter</v>
      </c>
      <c r="K541" s="74" t="str">
        <f t="shared" si="17"/>
        <v>NickelImpala Platinum - Rustenburg Smelter</v>
      </c>
    </row>
    <row r="542" hidden="1" spans="1:11">
      <c r="A542" s="74" t="s">
        <v>52</v>
      </c>
      <c r="B542" s="74" t="s">
        <v>306</v>
      </c>
      <c r="C542" s="74" t="s">
        <v>297</v>
      </c>
      <c r="D542" s="74" t="s">
        <v>298</v>
      </c>
      <c r="E542" s="74" t="s">
        <v>1225</v>
      </c>
      <c r="F542" s="75" t="s">
        <v>11</v>
      </c>
      <c r="H542" s="74" t="s">
        <v>300</v>
      </c>
      <c r="I542" s="74" t="s">
        <v>301</v>
      </c>
      <c r="J542" s="74" t="str">
        <f t="shared" si="16"/>
        <v>NickelImpala Refineries – Base Metals Refinery (BMR)</v>
      </c>
      <c r="K542" s="74" t="str">
        <f t="shared" si="17"/>
        <v>NickelImpala Refineries – Base Metals Refinery (BMR)</v>
      </c>
    </row>
    <row r="543" hidden="1" spans="1:11">
      <c r="A543" s="74" t="s">
        <v>52</v>
      </c>
      <c r="B543" s="74" t="s">
        <v>307</v>
      </c>
      <c r="C543" s="74" t="s">
        <v>302</v>
      </c>
      <c r="D543" s="74" t="s">
        <v>298</v>
      </c>
      <c r="E543" s="74" t="s">
        <v>1226</v>
      </c>
      <c r="F543" s="75" t="s">
        <v>11</v>
      </c>
      <c r="H543" s="74" t="s">
        <v>304</v>
      </c>
      <c r="I543" s="74" t="s">
        <v>305</v>
      </c>
      <c r="J543" s="74" t="str">
        <f t="shared" si="16"/>
        <v>NickelImpala Rustenburg</v>
      </c>
      <c r="K543" s="74" t="str">
        <f t="shared" si="17"/>
        <v>NickelImpala Rustenburg</v>
      </c>
    </row>
    <row r="544" hidden="1" spans="1:11">
      <c r="A544" s="74" t="s">
        <v>52</v>
      </c>
      <c r="B544" s="74" t="s">
        <v>739</v>
      </c>
      <c r="C544" s="74" t="s">
        <v>1227</v>
      </c>
      <c r="D544" s="74" t="s">
        <v>168</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314</v>
      </c>
      <c r="C545" s="74" t="s">
        <v>315</v>
      </c>
      <c r="D545" s="74" t="s">
        <v>119</v>
      </c>
      <c r="E545" s="74" t="s">
        <v>1229</v>
      </c>
      <c r="F545" s="75" t="s">
        <v>11</v>
      </c>
      <c r="H545" s="74" t="s">
        <v>317</v>
      </c>
      <c r="I545" s="74" t="s">
        <v>122</v>
      </c>
      <c r="J545" s="74" t="str">
        <f t="shared" si="16"/>
        <v>NickelJiangmen Chancsun Umicore Industry Co., Ltd. (JUC)</v>
      </c>
      <c r="K545" s="74" t="str">
        <f t="shared" si="17"/>
        <v>NickelJiangmen Chancsun Umicore Industry Co., Ltd. (JUC)</v>
      </c>
    </row>
    <row r="546" hidden="1" spans="1:11">
      <c r="A546" s="74" t="s">
        <v>52</v>
      </c>
      <c r="B546" s="74" t="s">
        <v>315</v>
      </c>
      <c r="C546" s="74" t="s">
        <v>315</v>
      </c>
      <c r="D546" s="74" t="s">
        <v>119</v>
      </c>
      <c r="E546" s="74" t="s">
        <v>1229</v>
      </c>
      <c r="F546" s="75" t="s">
        <v>11</v>
      </c>
      <c r="H546" s="74" t="s">
        <v>317</v>
      </c>
      <c r="I546" s="74" t="s">
        <v>122</v>
      </c>
      <c r="J546" s="74" t="str">
        <f t="shared" si="16"/>
        <v>NickelJiangmen Chancsun Umicore Industry Co.,Ltd</v>
      </c>
      <c r="K546" s="74" t="str">
        <f t="shared" si="17"/>
        <v>NickelJiangmen Chancsun Umicore Industry Co.,Ltd</v>
      </c>
    </row>
    <row r="547" hidden="1" spans="1:11">
      <c r="A547" s="74" t="s">
        <v>52</v>
      </c>
      <c r="B547" s="74" t="s">
        <v>323</v>
      </c>
      <c r="C547" s="74" t="s">
        <v>323</v>
      </c>
      <c r="D547" s="74" t="s">
        <v>119</v>
      </c>
      <c r="E547" s="74" t="s">
        <v>1230</v>
      </c>
      <c r="F547" s="75" t="s">
        <v>11</v>
      </c>
      <c r="H547" s="74" t="s">
        <v>325</v>
      </c>
      <c r="I547" s="74" t="s">
        <v>224</v>
      </c>
      <c r="J547" s="74" t="str">
        <f t="shared" si="16"/>
        <v>NickelJiangxi Miracle Golden Tiger Cobalt Co. Ltd.</v>
      </c>
      <c r="K547" s="74" t="str">
        <f t="shared" si="17"/>
        <v>NickelJiangxi Miracle Golden Tiger Cobalt Co. Ltd.</v>
      </c>
    </row>
    <row r="548" hidden="1" spans="1:11">
      <c r="A548" s="74" t="s">
        <v>52</v>
      </c>
      <c r="B548" s="74" t="s">
        <v>97</v>
      </c>
      <c r="C548" s="74" t="s">
        <v>326</v>
      </c>
      <c r="D548" s="74" t="s">
        <v>119</v>
      </c>
      <c r="E548" s="74" t="s">
        <v>96</v>
      </c>
      <c r="F548" s="75" t="s">
        <v>11</v>
      </c>
      <c r="H548" s="74" t="s">
        <v>1231</v>
      </c>
      <c r="I548" s="74" t="s">
        <v>224</v>
      </c>
      <c r="J548" s="74" t="str">
        <f t="shared" si="16"/>
        <v>NickelJiangxi Rui da Xinnengyuan Technology Co., Ltd.</v>
      </c>
      <c r="K548" s="74" t="str">
        <f t="shared" si="17"/>
        <v>NickelJiangxi Rui da Xinnengyuan Technology Co., Ltd.</v>
      </c>
    </row>
    <row r="549" hidden="1" spans="1:11">
      <c r="A549" s="74" t="s">
        <v>52</v>
      </c>
      <c r="B549" s="74" t="s">
        <v>1232</v>
      </c>
      <c r="C549" s="74" t="s">
        <v>326</v>
      </c>
      <c r="D549" s="74" t="s">
        <v>119</v>
      </c>
      <c r="E549" s="74" t="s">
        <v>96</v>
      </c>
      <c r="F549" s="75" t="s">
        <v>11</v>
      </c>
      <c r="H549" s="74" t="s">
        <v>1231</v>
      </c>
      <c r="I549" s="74" t="s">
        <v>224</v>
      </c>
      <c r="J549" s="74" t="str">
        <f t="shared" si="16"/>
        <v>NickelJiangxi Ruida</v>
      </c>
      <c r="K549" s="74" t="str">
        <f t="shared" si="17"/>
        <v>NickelJiangxi Ruida</v>
      </c>
    </row>
    <row r="550" hidden="1" spans="1:11">
      <c r="A550" s="74" t="s">
        <v>52</v>
      </c>
      <c r="B550" s="74" t="s">
        <v>326</v>
      </c>
      <c r="C550" s="74" t="s">
        <v>326</v>
      </c>
      <c r="D550" s="74" t="s">
        <v>119</v>
      </c>
      <c r="E550" s="74" t="s">
        <v>96</v>
      </c>
      <c r="F550" s="75" t="s">
        <v>11</v>
      </c>
      <c r="H550" s="74" t="s">
        <v>1231</v>
      </c>
      <c r="I550" s="74" t="s">
        <v>224</v>
      </c>
      <c r="J550" s="74" t="str">
        <f t="shared" si="16"/>
        <v>NickelJiangxi Ruida New Energy Technology Co., Ltd.</v>
      </c>
      <c r="K550" s="74" t="str">
        <f t="shared" si="17"/>
        <v>NickelJiangxi Ruida New Energy Technology Co., Ltd.</v>
      </c>
    </row>
    <row r="551" hidden="1" spans="1:11">
      <c r="A551" s="74" t="s">
        <v>52</v>
      </c>
      <c r="B551" s="74" t="s">
        <v>333</v>
      </c>
      <c r="C551" s="74" t="s">
        <v>333</v>
      </c>
      <c r="D551" s="74" t="s">
        <v>119</v>
      </c>
      <c r="E551" s="74" t="s">
        <v>1233</v>
      </c>
      <c r="F551" s="75" t="s">
        <v>11</v>
      </c>
      <c r="H551" s="74" t="s">
        <v>335</v>
      </c>
      <c r="I551" s="74" t="s">
        <v>336</v>
      </c>
      <c r="J551" s="74" t="str">
        <f t="shared" si="16"/>
        <v>NickelJingmen GEM Co., Ltd.</v>
      </c>
      <c r="K551" s="74" t="str">
        <f t="shared" si="17"/>
        <v>NickelJingmen GEM Co., Ltd.</v>
      </c>
    </row>
    <row r="552" hidden="1" spans="1:11">
      <c r="A552" s="74" t="s">
        <v>52</v>
      </c>
      <c r="B552" s="74" t="s">
        <v>1234</v>
      </c>
      <c r="C552" s="74" t="s">
        <v>333</v>
      </c>
      <c r="D552" s="74" t="s">
        <v>119</v>
      </c>
      <c r="E552" s="74" t="s">
        <v>1233</v>
      </c>
      <c r="F552" s="75" t="s">
        <v>11</v>
      </c>
      <c r="H552" s="74" t="s">
        <v>335</v>
      </c>
      <c r="I552" s="74" t="s">
        <v>336</v>
      </c>
      <c r="J552" s="74" t="str">
        <f t="shared" si="16"/>
        <v>NickelJingmen GEM Co., Ltd. (GEMCO)</v>
      </c>
      <c r="K552" s="74" t="str">
        <f t="shared" si="17"/>
        <v>NickelJingmen GEM Co., Ltd. (GEMCO)</v>
      </c>
    </row>
    <row r="553" hidden="1" spans="1:11">
      <c r="A553" s="74" t="s">
        <v>52</v>
      </c>
      <c r="B553" s="74" t="s">
        <v>1235</v>
      </c>
      <c r="C553" s="74" t="s">
        <v>1235</v>
      </c>
      <c r="D553" s="74" t="s">
        <v>338</v>
      </c>
      <c r="E553" s="74" t="s">
        <v>1236</v>
      </c>
      <c r="F553" s="75" t="s">
        <v>11</v>
      </c>
      <c r="H553" s="74" t="s">
        <v>1237</v>
      </c>
      <c r="I553" s="74" t="s">
        <v>341</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179</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179</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368</v>
      </c>
      <c r="C556" s="74" t="s">
        <v>368</v>
      </c>
      <c r="D556" s="74" t="s">
        <v>128</v>
      </c>
      <c r="E556" s="74" t="s">
        <v>1242</v>
      </c>
      <c r="F556" s="75" t="s">
        <v>11</v>
      </c>
      <c r="H556" s="74" t="s">
        <v>370</v>
      </c>
      <c r="I556" s="74" t="s">
        <v>371</v>
      </c>
      <c r="J556" s="74" t="str">
        <f t="shared" si="16"/>
        <v>NickelLOHUM CLEANTECH PVT LTD</v>
      </c>
      <c r="K556" s="74" t="str">
        <f t="shared" si="17"/>
        <v>NickelLOHUM CLEANTECH PVT LTD</v>
      </c>
    </row>
    <row r="557" hidden="1" spans="1:11">
      <c r="A557" s="74" t="s">
        <v>52</v>
      </c>
      <c r="B557" s="74" t="s">
        <v>372</v>
      </c>
      <c r="C557" s="74" t="s">
        <v>373</v>
      </c>
      <c r="D557" s="74" t="s">
        <v>138</v>
      </c>
      <c r="E557" s="74" t="s">
        <v>1243</v>
      </c>
      <c r="F557" s="75" t="s">
        <v>11</v>
      </c>
      <c r="H557" s="74" t="s">
        <v>375</v>
      </c>
      <c r="I557" s="74" t="s">
        <v>376</v>
      </c>
      <c r="J557" s="74" t="str">
        <f t="shared" si="16"/>
        <v>NickelLong Harbor Nickel Processing Plant</v>
      </c>
      <c r="K557" s="74" t="str">
        <f t="shared" si="17"/>
        <v>NickelLong Harbor Nickel Processing Plant</v>
      </c>
    </row>
    <row r="558" hidden="1" spans="1:11">
      <c r="A558" s="74" t="s">
        <v>52</v>
      </c>
      <c r="B558" s="74" t="s">
        <v>402</v>
      </c>
      <c r="C558" s="74" t="s">
        <v>403</v>
      </c>
      <c r="D558" s="74" t="s">
        <v>133</v>
      </c>
      <c r="E558" s="74" t="s">
        <v>93</v>
      </c>
      <c r="F558" s="75" t="s">
        <v>11</v>
      </c>
      <c r="H558" s="74" t="s">
        <v>1244</v>
      </c>
      <c r="I558" s="74" t="s">
        <v>136</v>
      </c>
      <c r="J558" s="74" t="str">
        <f t="shared" si="16"/>
        <v>NickelMinara Resources Pty</v>
      </c>
      <c r="K558" s="74" t="str">
        <f t="shared" si="17"/>
        <v>NickelMinara Resources Pty</v>
      </c>
    </row>
    <row r="559" hidden="1" spans="1:11">
      <c r="A559" s="74" t="s">
        <v>52</v>
      </c>
      <c r="B559" s="74" t="s">
        <v>406</v>
      </c>
      <c r="C559" s="74" t="s">
        <v>403</v>
      </c>
      <c r="D559" s="74" t="s">
        <v>133</v>
      </c>
      <c r="E559" s="74" t="s">
        <v>93</v>
      </c>
      <c r="F559" s="75" t="s">
        <v>11</v>
      </c>
      <c r="H559" s="74" t="s">
        <v>1244</v>
      </c>
      <c r="I559" s="74" t="s">
        <v>136</v>
      </c>
      <c r="J559" s="74" t="str">
        <f t="shared" si="16"/>
        <v>NickelMinara Resources Pty Ltd.</v>
      </c>
      <c r="K559" s="74" t="str">
        <f t="shared" si="17"/>
        <v>NickelMinara Resources Pty Ltd.</v>
      </c>
    </row>
    <row r="560" hidden="1" spans="1:11">
      <c r="A560" s="74" t="s">
        <v>52</v>
      </c>
      <c r="B560" s="74" t="s">
        <v>403</v>
      </c>
      <c r="C560" s="74" t="s">
        <v>403</v>
      </c>
      <c r="D560" s="74" t="s">
        <v>133</v>
      </c>
      <c r="E560" s="74" t="s">
        <v>93</v>
      </c>
      <c r="F560" s="75" t="s">
        <v>11</v>
      </c>
      <c r="H560" s="74" t="s">
        <v>1244</v>
      </c>
      <c r="I560" s="74" t="s">
        <v>136</v>
      </c>
      <c r="J560" s="74" t="str">
        <f t="shared" si="16"/>
        <v>NickelMurrin Murrin Nickel Cobalt Plant</v>
      </c>
      <c r="K560" s="74" t="str">
        <f t="shared" si="17"/>
        <v>NickelMurrin Murrin Nickel Cobalt Plant</v>
      </c>
    </row>
    <row r="561" hidden="1" spans="1:11">
      <c r="A561" s="74" t="s">
        <v>52</v>
      </c>
      <c r="B561" s="74" t="s">
        <v>413</v>
      </c>
      <c r="C561" s="74" t="s">
        <v>414</v>
      </c>
      <c r="D561" s="74" t="s">
        <v>338</v>
      </c>
      <c r="E561" s="74" t="s">
        <v>1245</v>
      </c>
      <c r="F561" s="75" t="s">
        <v>11</v>
      </c>
      <c r="H561" s="74" t="s">
        <v>416</v>
      </c>
      <c r="I561" s="74" t="s">
        <v>417</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414</v>
      </c>
      <c r="C562" s="74" t="s">
        <v>414</v>
      </c>
      <c r="D562" s="74" t="s">
        <v>338</v>
      </c>
      <c r="E562" s="74" t="s">
        <v>1245</v>
      </c>
      <c r="F562" s="75" t="s">
        <v>11</v>
      </c>
      <c r="H562" s="74" t="s">
        <v>416</v>
      </c>
      <c r="I562" s="74" t="s">
        <v>417</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433</v>
      </c>
      <c r="D563" s="74" t="s">
        <v>268</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433</v>
      </c>
      <c r="C564" s="74" t="s">
        <v>433</v>
      </c>
      <c r="D564" s="74" t="s">
        <v>268</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211</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211</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168</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119</v>
      </c>
      <c r="E581" s="74" t="s">
        <v>1273</v>
      </c>
      <c r="F581" s="75" t="s">
        <v>11</v>
      </c>
      <c r="H581" s="74" t="s">
        <v>477</v>
      </c>
      <c r="I581" s="74" t="s">
        <v>389</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179</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168</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168</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210</v>
      </c>
      <c r="C585" s="74" t="s">
        <v>210</v>
      </c>
      <c r="D585" s="74" t="s">
        <v>211</v>
      </c>
      <c r="E585" s="74" t="s">
        <v>1276</v>
      </c>
      <c r="F585" s="75" t="s">
        <v>11</v>
      </c>
      <c r="H585" s="74" t="s">
        <v>213</v>
      </c>
      <c r="I585" s="74" t="s">
        <v>214</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373</v>
      </c>
      <c r="C587" s="74" t="s">
        <v>373</v>
      </c>
      <c r="D587" s="74" t="s">
        <v>138</v>
      </c>
      <c r="E587" s="74" t="s">
        <v>1243</v>
      </c>
      <c r="F587" s="75" t="s">
        <v>11</v>
      </c>
      <c r="H587" s="74" t="s">
        <v>375</v>
      </c>
      <c r="I587" s="74" t="s">
        <v>376</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138</v>
      </c>
      <c r="E588" s="74" t="s">
        <v>1278</v>
      </c>
      <c r="F588" s="75" t="s">
        <v>11</v>
      </c>
      <c r="H588" s="74" t="s">
        <v>901</v>
      </c>
      <c r="I588" s="74" t="s">
        <v>208</v>
      </c>
      <c r="J588" s="74" t="str">
        <f t="shared" si="18"/>
        <v>NickelVale Copper Cliff Nickel Refinery</v>
      </c>
      <c r="K588" s="74" t="str">
        <f t="shared" si="19"/>
        <v>NickelVale Copper Cliff Nickel Refinery</v>
      </c>
    </row>
    <row r="589" hidden="1" spans="1:11">
      <c r="A589" s="74" t="s">
        <v>52</v>
      </c>
      <c r="B589" s="74" t="s">
        <v>1279</v>
      </c>
      <c r="C589" s="74" t="s">
        <v>1279</v>
      </c>
      <c r="D589" s="74" t="s">
        <v>293</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119</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119</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1"/>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109</v>
      </c>
      <c r="C195" s="5" t="s">
        <v>2529</v>
      </c>
      <c r="D195" s="5" t="s">
        <v>2592</v>
      </c>
      <c r="E195" s="6" t="s">
        <v>2593</v>
      </c>
      <c r="F195" s="7" t="s">
        <v>2594</v>
      </c>
      <c r="G195" s="5" t="s">
        <v>2595</v>
      </c>
      <c r="H195" s="10" t="s">
        <v>2596</v>
      </c>
      <c r="I195" s="9" t="s">
        <v>2597</v>
      </c>
    </row>
    <row r="196" spans="1:9">
      <c r="A196" s="5" t="str">
        <f t="shared" si="11"/>
        <v>Smelter ListB4</v>
      </c>
      <c r="B196" s="5" t="s">
        <v>109</v>
      </c>
      <c r="C196" s="5" t="s">
        <v>1871</v>
      </c>
      <c r="D196" s="5" t="s">
        <v>2598</v>
      </c>
      <c r="E196" s="6" t="s">
        <v>2599</v>
      </c>
      <c r="F196" s="7" t="s">
        <v>2600</v>
      </c>
      <c r="G196" s="5" t="s">
        <v>2601</v>
      </c>
      <c r="H196" s="10" t="s">
        <v>2602</v>
      </c>
      <c r="I196" s="9" t="s">
        <v>2603</v>
      </c>
    </row>
    <row r="197" spans="1:9">
      <c r="A197" s="5" t="str">
        <f t="shared" si="11"/>
        <v>Smelter ListC4</v>
      </c>
      <c r="B197" s="5" t="s">
        <v>109</v>
      </c>
      <c r="C197" s="5" t="s">
        <v>2053</v>
      </c>
      <c r="D197" s="5" t="s">
        <v>2535</v>
      </c>
      <c r="E197" s="31" t="s">
        <v>2536</v>
      </c>
      <c r="F197" s="19" t="s">
        <v>2537</v>
      </c>
      <c r="G197" s="5" t="s">
        <v>2538</v>
      </c>
      <c r="H197" s="10" t="s">
        <v>2539</v>
      </c>
      <c r="I197" s="9" t="s">
        <v>2540</v>
      </c>
    </row>
    <row r="198" ht="26" spans="1:9">
      <c r="A198" s="5" t="str">
        <f t="shared" si="11"/>
        <v>Smelter ListD4</v>
      </c>
      <c r="B198" s="5" t="s">
        <v>109</v>
      </c>
      <c r="C198" s="5" t="s">
        <v>2552</v>
      </c>
      <c r="D198" s="51" t="s">
        <v>2604</v>
      </c>
      <c r="E198" s="31" t="s">
        <v>2605</v>
      </c>
      <c r="F198" s="19" t="s">
        <v>2606</v>
      </c>
      <c r="G198" s="52" t="s">
        <v>2607</v>
      </c>
      <c r="H198" s="10" t="s">
        <v>2608</v>
      </c>
      <c r="I198" s="9" t="s">
        <v>2609</v>
      </c>
    </row>
    <row r="199" ht="16" spans="1:9">
      <c r="A199" s="5" t="str">
        <f t="shared" si="11"/>
        <v>Smelter ListE4</v>
      </c>
      <c r="B199" s="5" t="s">
        <v>109</v>
      </c>
      <c r="C199" s="5" t="s">
        <v>2558</v>
      </c>
      <c r="D199" s="5" t="s">
        <v>2610</v>
      </c>
      <c r="E199" s="6" t="s">
        <v>2611</v>
      </c>
      <c r="F199" s="7" t="s">
        <v>2612</v>
      </c>
      <c r="G199" s="5" t="s">
        <v>2613</v>
      </c>
      <c r="H199" s="10" t="s">
        <v>2614</v>
      </c>
      <c r="I199" s="9" t="s">
        <v>2615</v>
      </c>
    </row>
    <row r="200" spans="1:9">
      <c r="A200" s="5" t="str">
        <f t="shared" si="11"/>
        <v>Smelter ListH4</v>
      </c>
      <c r="B200" s="5" t="s">
        <v>109</v>
      </c>
      <c r="C200" s="5" t="s">
        <v>2579</v>
      </c>
      <c r="D200" s="5" t="s">
        <v>2573</v>
      </c>
      <c r="E200" s="6" t="s">
        <v>2574</v>
      </c>
      <c r="F200" s="7" t="s">
        <v>2575</v>
      </c>
      <c r="G200" s="5" t="s">
        <v>2576</v>
      </c>
      <c r="H200" s="10" t="s">
        <v>2577</v>
      </c>
      <c r="I200" s="9" t="s">
        <v>2578</v>
      </c>
    </row>
    <row r="201" spans="1:9">
      <c r="A201" s="5" t="str">
        <f t="shared" si="11"/>
        <v>Smelter ListI4</v>
      </c>
      <c r="B201" s="5" t="s">
        <v>109</v>
      </c>
      <c r="C201" s="5" t="s">
        <v>2243</v>
      </c>
      <c r="D201" s="5" t="s">
        <v>2580</v>
      </c>
      <c r="E201" s="6" t="s">
        <v>2581</v>
      </c>
      <c r="F201" s="7" t="s">
        <v>2582</v>
      </c>
      <c r="G201" s="5" t="s">
        <v>2583</v>
      </c>
      <c r="H201" s="10" t="s">
        <v>2584</v>
      </c>
      <c r="I201" s="9" t="s">
        <v>2585</v>
      </c>
    </row>
    <row r="202" spans="1:9">
      <c r="A202" s="5" t="str">
        <f t="shared" si="11"/>
        <v>Smelter ListJ4</v>
      </c>
      <c r="B202" s="5" t="s">
        <v>109</v>
      </c>
      <c r="C202" s="5" t="s">
        <v>2616</v>
      </c>
      <c r="D202" s="5" t="s">
        <v>2586</v>
      </c>
      <c r="E202" s="6" t="s">
        <v>2587</v>
      </c>
      <c r="F202" s="7" t="s">
        <v>2588</v>
      </c>
      <c r="G202" s="5" t="s">
        <v>2589</v>
      </c>
      <c r="H202" s="10" t="s">
        <v>2590</v>
      </c>
      <c r="I202" s="9" t="s">
        <v>2591</v>
      </c>
    </row>
    <row r="203" spans="1:9">
      <c r="A203" s="5" t="str">
        <f t="shared" si="11"/>
        <v>Smelter ListK4</v>
      </c>
      <c r="B203" s="5" t="s">
        <v>109</v>
      </c>
      <c r="C203" s="5" t="s">
        <v>2617</v>
      </c>
      <c r="D203" s="5" t="s">
        <v>2618</v>
      </c>
      <c r="E203" s="6" t="s">
        <v>2619</v>
      </c>
      <c r="F203" s="7" t="s">
        <v>2620</v>
      </c>
      <c r="G203" s="5" t="s">
        <v>2621</v>
      </c>
      <c r="H203" s="10" t="s">
        <v>2622</v>
      </c>
      <c r="I203" s="9" t="s">
        <v>2623</v>
      </c>
    </row>
    <row r="204" spans="1:9">
      <c r="A204" s="5" t="str">
        <f t="shared" si="11"/>
        <v>Smelter ListL4</v>
      </c>
      <c r="B204" s="5" t="s">
        <v>109</v>
      </c>
      <c r="C204" s="5" t="s">
        <v>2624</v>
      </c>
      <c r="D204" s="5" t="s">
        <v>2625</v>
      </c>
      <c r="E204" s="6" t="s">
        <v>2626</v>
      </c>
      <c r="F204" s="7" t="s">
        <v>2627</v>
      </c>
      <c r="G204" s="5" t="s">
        <v>2628</v>
      </c>
      <c r="H204" s="10" t="s">
        <v>2629</v>
      </c>
      <c r="I204" s="9" t="s">
        <v>2630</v>
      </c>
    </row>
    <row r="205" spans="1:9">
      <c r="A205" s="5" t="str">
        <f t="shared" si="11"/>
        <v>Smelter ListM4</v>
      </c>
      <c r="B205" s="5" t="s">
        <v>109</v>
      </c>
      <c r="C205" s="5" t="s">
        <v>2631</v>
      </c>
      <c r="D205" s="5" t="s">
        <v>2632</v>
      </c>
      <c r="E205" s="6" t="s">
        <v>2633</v>
      </c>
      <c r="F205" s="7" t="s">
        <v>2634</v>
      </c>
      <c r="G205" s="5" t="s">
        <v>2635</v>
      </c>
      <c r="H205" s="10" t="s">
        <v>2636</v>
      </c>
      <c r="I205" s="9" t="s">
        <v>2637</v>
      </c>
    </row>
    <row r="206" ht="28" spans="1:9">
      <c r="A206" s="5" t="str">
        <f t="shared" si="11"/>
        <v>Smelter ListN4</v>
      </c>
      <c r="B206" s="5" t="s">
        <v>109</v>
      </c>
      <c r="C206" s="5" t="s">
        <v>2638</v>
      </c>
      <c r="D206" s="5" t="s">
        <v>2639</v>
      </c>
      <c r="E206" s="6" t="s">
        <v>2640</v>
      </c>
      <c r="F206" s="7" t="s">
        <v>2641</v>
      </c>
      <c r="G206" s="5" t="s">
        <v>2642</v>
      </c>
      <c r="H206" s="10" t="s">
        <v>2643</v>
      </c>
      <c r="I206" s="5" t="s">
        <v>2644</v>
      </c>
    </row>
    <row r="207" ht="28" spans="1:9">
      <c r="A207" s="5" t="str">
        <f t="shared" si="11"/>
        <v>Smelter ListO4</v>
      </c>
      <c r="B207" s="5" t="s">
        <v>109</v>
      </c>
      <c r="C207" s="5" t="s">
        <v>2645</v>
      </c>
      <c r="D207" s="5" t="s">
        <v>2646</v>
      </c>
      <c r="E207" s="6" t="s">
        <v>2647</v>
      </c>
      <c r="F207" s="7" t="s">
        <v>2648</v>
      </c>
      <c r="G207" s="5" t="s">
        <v>2649</v>
      </c>
      <c r="H207" s="10" t="s">
        <v>2650</v>
      </c>
      <c r="I207" s="5" t="s">
        <v>2651</v>
      </c>
    </row>
    <row r="208" ht="27" spans="1:9">
      <c r="A208" s="5" t="str">
        <f t="shared" si="11"/>
        <v>Smelter ListP4</v>
      </c>
      <c r="B208" s="5" t="s">
        <v>109</v>
      </c>
      <c r="C208" s="5" t="s">
        <v>2652</v>
      </c>
      <c r="D208" s="5" t="s">
        <v>2653</v>
      </c>
      <c r="E208" s="6" t="s">
        <v>2654</v>
      </c>
      <c r="F208" s="7" t="s">
        <v>2655</v>
      </c>
      <c r="G208" s="5" t="s">
        <v>2656</v>
      </c>
      <c r="H208" s="10" t="s">
        <v>2657</v>
      </c>
      <c r="I208" s="5" t="s">
        <v>2658</v>
      </c>
    </row>
    <row r="209" spans="1:9">
      <c r="A209" s="5" t="str">
        <f t="shared" si="11"/>
        <v>Smelter ListQ4</v>
      </c>
      <c r="B209" s="5" t="s">
        <v>109</v>
      </c>
      <c r="C209" s="5" t="s">
        <v>2659</v>
      </c>
      <c r="D209" s="5" t="s">
        <v>2516</v>
      </c>
      <c r="E209" s="6" t="s">
        <v>2517</v>
      </c>
      <c r="F209" s="7" t="s">
        <v>2518</v>
      </c>
      <c r="G209" s="5" t="s">
        <v>2519</v>
      </c>
      <c r="H209" s="10" t="s">
        <v>2520</v>
      </c>
      <c r="I209" s="5" t="s">
        <v>2521</v>
      </c>
    </row>
    <row r="210" ht="27" spans="1:9">
      <c r="A210" s="5" t="str">
        <f t="shared" si="11"/>
        <v>Smelter ListJ2</v>
      </c>
      <c r="B210" s="5" t="s">
        <v>109</v>
      </c>
      <c r="C210" s="5" t="s">
        <v>2660</v>
      </c>
      <c r="D210" s="5" t="s">
        <v>2661</v>
      </c>
      <c r="E210" s="6" t="s">
        <v>2662</v>
      </c>
      <c r="F210" s="7" t="s">
        <v>2663</v>
      </c>
      <c r="G210" s="5" t="s">
        <v>2664</v>
      </c>
      <c r="H210" s="10" t="s">
        <v>2665</v>
      </c>
      <c r="I210" s="5" t="s">
        <v>2666</v>
      </c>
    </row>
    <row r="211" ht="26" spans="1:9">
      <c r="A211" s="5" t="str">
        <f t="shared" si="11"/>
        <v>Smelter ListB2</v>
      </c>
      <c r="B211" s="5" t="s">
        <v>109</v>
      </c>
      <c r="C211" s="5" t="s">
        <v>1858</v>
      </c>
      <c r="D211" s="53" t="s">
        <v>2667</v>
      </c>
      <c r="E211" s="6" t="s">
        <v>2668</v>
      </c>
      <c r="F211" s="7" t="s">
        <v>2669</v>
      </c>
      <c r="G211" s="53" t="s">
        <v>2670</v>
      </c>
      <c r="H211" s="10" t="s">
        <v>2671</v>
      </c>
      <c r="I211" s="5" t="s">
        <v>2672</v>
      </c>
    </row>
    <row r="212" ht="409.5" spans="1:9">
      <c r="A212" s="5" t="str">
        <f t="shared" si="11"/>
        <v>Smelter ListB3</v>
      </c>
      <c r="B212" s="5" t="s">
        <v>109</v>
      </c>
      <c r="C212" s="5" t="s">
        <v>1864</v>
      </c>
      <c r="D212" s="53" t="s">
        <v>2673</v>
      </c>
      <c r="E212" s="54" t="s">
        <v>2674</v>
      </c>
      <c r="F212" s="19" t="s">
        <v>2675</v>
      </c>
      <c r="G212" s="55" t="s">
        <v>2676</v>
      </c>
      <c r="H212" s="10" t="s">
        <v>2677</v>
      </c>
      <c r="I212" s="5" t="s">
        <v>2678</v>
      </c>
    </row>
    <row r="213" spans="1:9">
      <c r="A213" s="5" t="str">
        <f t="shared" si="11"/>
        <v>Smelter ListF4</v>
      </c>
      <c r="B213" s="5" t="s">
        <v>109</v>
      </c>
      <c r="C213" s="5" t="s">
        <v>2565</v>
      </c>
      <c r="D213" s="5" t="s">
        <v>2679</v>
      </c>
      <c r="E213" s="6" t="s">
        <v>2680</v>
      </c>
      <c r="F213" s="7" t="s">
        <v>2028</v>
      </c>
      <c r="G213" s="5" t="s">
        <v>2681</v>
      </c>
      <c r="H213" s="10" t="s">
        <v>2682</v>
      </c>
      <c r="I213" s="5" t="s">
        <v>2683</v>
      </c>
    </row>
    <row r="214" spans="1:9">
      <c r="A214" s="5" t="str">
        <f t="shared" si="11"/>
        <v>Smelter ListG4</v>
      </c>
      <c r="B214" s="5" t="s">
        <v>109</v>
      </c>
      <c r="C214" s="5" t="s">
        <v>2572</v>
      </c>
      <c r="D214" s="5" t="s">
        <v>2566</v>
      </c>
      <c r="E214" s="6" t="s">
        <v>2567</v>
      </c>
      <c r="F214" s="7" t="s">
        <v>2568</v>
      </c>
      <c r="G214" s="5" t="s">
        <v>2684</v>
      </c>
      <c r="H214" s="10" t="s">
        <v>2570</v>
      </c>
      <c r="I214" s="5" t="s">
        <v>2571</v>
      </c>
    </row>
    <row r="215" spans="1:9">
      <c r="A215" s="5" t="str">
        <f t="shared" si="11"/>
        <v>Smelter ListAH5</v>
      </c>
      <c r="B215" s="5" t="s">
        <v>109</v>
      </c>
      <c r="C215" s="5" t="s">
        <v>2685</v>
      </c>
      <c r="D215" s="5" t="s">
        <v>58</v>
      </c>
      <c r="E215" s="6" t="s">
        <v>2686</v>
      </c>
      <c r="F215" s="7" t="s">
        <v>2687</v>
      </c>
      <c r="G215" s="5" t="s">
        <v>2688</v>
      </c>
      <c r="H215" s="10" t="s">
        <v>2689</v>
      </c>
      <c r="I215" s="5" t="s">
        <v>2690</v>
      </c>
    </row>
    <row r="216" spans="1:9">
      <c r="A216" s="5" t="str">
        <f t="shared" ref="A216:A279" si="12">B216&amp;C216</f>
        <v>Smelter ListAH6</v>
      </c>
      <c r="B216" s="5" t="s">
        <v>109</v>
      </c>
      <c r="C216" s="5" t="s">
        <v>2691</v>
      </c>
      <c r="D216" s="5" t="s">
        <v>57</v>
      </c>
      <c r="E216" s="6" t="s">
        <v>2692</v>
      </c>
      <c r="F216" s="7" t="s">
        <v>2693</v>
      </c>
      <c r="G216" s="5" t="s">
        <v>2694</v>
      </c>
      <c r="H216" s="10" t="s">
        <v>57</v>
      </c>
      <c r="I216" s="5" t="s">
        <v>2695</v>
      </c>
    </row>
    <row r="217" spans="1:9">
      <c r="A217" s="5" t="str">
        <f t="shared" si="12"/>
        <v>Smelter ListAH7</v>
      </c>
      <c r="B217" s="5" t="s">
        <v>109</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108</v>
      </c>
      <c r="C338" s="5" t="s">
        <v>1294</v>
      </c>
      <c r="D338" s="63" t="s">
        <v>3269</v>
      </c>
      <c r="E338" s="64" t="s">
        <v>3270</v>
      </c>
      <c r="F338" s="65" t="s">
        <v>3271</v>
      </c>
      <c r="G338" s="470" t="s">
        <v>3272</v>
      </c>
      <c r="H338" s="10" t="s">
        <v>3273</v>
      </c>
      <c r="I338" s="66" t="s">
        <v>3274</v>
      </c>
    </row>
    <row r="339" spans="1:9">
      <c r="A339" s="5" t="str">
        <f t="shared" si="13"/>
        <v>Product ListB5</v>
      </c>
      <c r="B339" s="5" t="s">
        <v>108</v>
      </c>
      <c r="C339" s="5" t="s">
        <v>1878</v>
      </c>
      <c r="D339" s="63" t="s">
        <v>3275</v>
      </c>
      <c r="E339" s="64" t="s">
        <v>3276</v>
      </c>
      <c r="F339" s="7" t="s">
        <v>3277</v>
      </c>
      <c r="G339" s="63" t="s">
        <v>3278</v>
      </c>
      <c r="H339" s="10" t="s">
        <v>3279</v>
      </c>
      <c r="I339" s="67" t="s">
        <v>3280</v>
      </c>
    </row>
    <row r="340" spans="1:9">
      <c r="A340" s="5" t="str">
        <f t="shared" si="13"/>
        <v>Product ListC5</v>
      </c>
      <c r="B340" s="5" t="s">
        <v>108</v>
      </c>
      <c r="C340" s="5" t="s">
        <v>2060</v>
      </c>
      <c r="D340" s="63" t="s">
        <v>3281</v>
      </c>
      <c r="E340" s="64" t="s">
        <v>3282</v>
      </c>
      <c r="F340" s="7" t="s">
        <v>3283</v>
      </c>
      <c r="G340" s="63" t="s">
        <v>3284</v>
      </c>
      <c r="H340" s="10" t="s">
        <v>3285</v>
      </c>
      <c r="I340" s="67" t="s">
        <v>3286</v>
      </c>
    </row>
    <row r="341" spans="1:9">
      <c r="A341" s="5" t="str">
        <f t="shared" si="13"/>
        <v>Product ListD5</v>
      </c>
      <c r="B341" s="5" t="s">
        <v>108</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108</v>
      </c>
      <c r="C342" s="5" t="s">
        <v>3294</v>
      </c>
      <c r="D342" s="9" t="s">
        <v>3295</v>
      </c>
      <c r="E342" s="64" t="s">
        <v>3296</v>
      </c>
      <c r="F342" s="7" t="s">
        <v>3297</v>
      </c>
      <c r="G342" s="63" t="s">
        <v>3298</v>
      </c>
      <c r="H342" s="10" t="s">
        <v>3299</v>
      </c>
      <c r="I342" s="67" t="s">
        <v>3300</v>
      </c>
    </row>
    <row r="343" spans="1:9">
      <c r="A343" s="5" t="str">
        <f t="shared" si="14"/>
        <v>Product ListF5</v>
      </c>
      <c r="B343" s="5" t="s">
        <v>108</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956</v>
      </c>
    </row>
    <row r="13" spans="1:2">
      <c r="A13" s="2" t="s">
        <v>3440</v>
      </c>
      <c r="B13" s="2" t="s">
        <v>3441</v>
      </c>
    </row>
    <row r="14" spans="1:2">
      <c r="A14" s="2" t="s">
        <v>3442</v>
      </c>
      <c r="B14" s="2" t="s">
        <v>3443</v>
      </c>
    </row>
    <row r="15" spans="1:2">
      <c r="A15" s="2" t="s">
        <v>3444</v>
      </c>
      <c r="B15" s="2" t="s">
        <v>133</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512</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309</v>
      </c>
    </row>
    <row r="34" spans="1:2">
      <c r="A34" s="2" t="s">
        <v>3479</v>
      </c>
      <c r="B34" s="2" t="s">
        <v>3480</v>
      </c>
    </row>
    <row r="35" spans="1:2">
      <c r="A35" s="2" t="s">
        <v>3481</v>
      </c>
      <c r="B35" s="2" t="s">
        <v>3482</v>
      </c>
    </row>
    <row r="36" spans="1:2">
      <c r="A36" s="2" t="s">
        <v>3483</v>
      </c>
      <c r="B36" s="2" t="s">
        <v>585</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138</v>
      </c>
    </row>
    <row r="43" spans="1:2">
      <c r="A43" s="2" t="s">
        <v>3495</v>
      </c>
      <c r="B43" s="2" t="s">
        <v>3496</v>
      </c>
    </row>
    <row r="44" spans="1:2">
      <c r="A44" s="2" t="s">
        <v>3497</v>
      </c>
      <c r="B44" s="2" t="s">
        <v>3498</v>
      </c>
    </row>
    <row r="45" spans="1:2">
      <c r="A45" s="2" t="s">
        <v>3499</v>
      </c>
      <c r="B45" s="2" t="s">
        <v>3500</v>
      </c>
    </row>
    <row r="46" spans="1:2">
      <c r="A46" s="2" t="s">
        <v>3501</v>
      </c>
      <c r="B46" s="2" t="s">
        <v>558</v>
      </c>
    </row>
    <row r="47" spans="1:2">
      <c r="A47" s="2" t="s">
        <v>3502</v>
      </c>
      <c r="B47" s="2" t="s">
        <v>119</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143</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211</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572</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128</v>
      </c>
    </row>
    <row r="106" spans="1:2">
      <c r="A106" s="2" t="s">
        <v>3615</v>
      </c>
      <c r="B106" s="2" t="s">
        <v>454</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268</v>
      </c>
    </row>
    <row r="115" spans="1:2">
      <c r="A115" s="2" t="s">
        <v>3631</v>
      </c>
      <c r="B115" s="2" t="s">
        <v>3632</v>
      </c>
    </row>
    <row r="116" spans="1:2">
      <c r="A116" s="2" t="s">
        <v>3633</v>
      </c>
      <c r="B116" s="2" t="s">
        <v>3634</v>
      </c>
    </row>
    <row r="117" spans="1:2">
      <c r="A117" s="2" t="s">
        <v>3635</v>
      </c>
      <c r="B117" s="2" t="s">
        <v>760</v>
      </c>
    </row>
    <row r="118" spans="1:2">
      <c r="A118" s="2" t="s">
        <v>3636</v>
      </c>
      <c r="B118" s="2" t="s">
        <v>3637</v>
      </c>
    </row>
    <row r="119" spans="1:2">
      <c r="A119" s="2" t="s">
        <v>3638</v>
      </c>
      <c r="B119" s="2" t="s">
        <v>3639</v>
      </c>
    </row>
    <row r="120" spans="1:2">
      <c r="A120" s="2" t="s">
        <v>3640</v>
      </c>
      <c r="B120" s="2" t="s">
        <v>3641</v>
      </c>
    </row>
    <row r="121" spans="1:2">
      <c r="A121" s="2" t="s">
        <v>3642</v>
      </c>
      <c r="B121" s="2" t="s">
        <v>179</v>
      </c>
    </row>
    <row r="122" spans="1:2">
      <c r="A122" s="2" t="s">
        <v>3643</v>
      </c>
      <c r="B122" s="2" t="s">
        <v>3644</v>
      </c>
    </row>
    <row r="123" spans="1:2">
      <c r="A123" s="2" t="s">
        <v>3645</v>
      </c>
      <c r="B123" s="2" t="s">
        <v>3646</v>
      </c>
    </row>
    <row r="124" spans="1:2">
      <c r="A124" s="2" t="s">
        <v>3647</v>
      </c>
      <c r="B124" s="2" t="s">
        <v>237</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185</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624</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161</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449</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242</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644</v>
      </c>
    </row>
    <row r="177" spans="1:2">
      <c r="A177" s="2" t="s">
        <v>3746</v>
      </c>
      <c r="B177" s="2" t="s">
        <v>168</v>
      </c>
    </row>
    <row r="178" spans="1:2">
      <c r="A178" s="2" t="s">
        <v>3747</v>
      </c>
      <c r="B178" s="2" t="s">
        <v>3748</v>
      </c>
    </row>
    <row r="179" spans="1:2">
      <c r="A179" s="2" t="s">
        <v>3749</v>
      </c>
      <c r="B179" s="2" t="s">
        <v>723</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338</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298</v>
      </c>
    </row>
    <row r="209" spans="1:2">
      <c r="A209" s="2" t="s">
        <v>3806</v>
      </c>
      <c r="B209" s="2" t="s">
        <v>3807</v>
      </c>
    </row>
    <row r="210" spans="1:2">
      <c r="A210" s="2" t="s">
        <v>3808</v>
      </c>
      <c r="B210" s="2" t="s">
        <v>3809</v>
      </c>
    </row>
    <row r="211" spans="1:2">
      <c r="A211" s="2" t="s">
        <v>3810</v>
      </c>
      <c r="B211" s="2" t="s">
        <v>568</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613</v>
      </c>
    </row>
    <row r="217" spans="1:2">
      <c r="A217" s="2" t="s">
        <v>3820</v>
      </c>
      <c r="B217" s="2" t="s">
        <v>3821</v>
      </c>
    </row>
    <row r="218" spans="1:2">
      <c r="A218" s="2" t="s">
        <v>3822</v>
      </c>
      <c r="B218" s="2" t="s">
        <v>3823</v>
      </c>
    </row>
    <row r="219" spans="1:2">
      <c r="A219" s="2" t="s">
        <v>3824</v>
      </c>
      <c r="B219" s="2" t="s">
        <v>174</v>
      </c>
    </row>
    <row r="220" spans="1:2">
      <c r="A220" s="2" t="s">
        <v>3825</v>
      </c>
      <c r="B220" s="2" t="s">
        <v>3826</v>
      </c>
    </row>
    <row r="221" spans="1:2">
      <c r="A221" s="2" t="s">
        <v>3827</v>
      </c>
      <c r="B221" s="2" t="s">
        <v>3828</v>
      </c>
    </row>
    <row r="222" spans="1:2">
      <c r="A222" s="2" t="s">
        <v>3829</v>
      </c>
      <c r="B222" s="2" t="s">
        <v>383</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293</v>
      </c>
    </row>
    <row r="237" spans="1:2">
      <c r="A237" s="2" t="s">
        <v>3857</v>
      </c>
      <c r="B237" s="2" t="s">
        <v>3858</v>
      </c>
    </row>
    <row r="238" spans="1:2">
      <c r="A238" s="2" t="s">
        <v>3859</v>
      </c>
      <c r="B238" s="2" t="s">
        <v>598</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419</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649</v>
      </c>
    </row>
    <row r="250" spans="1:2">
      <c r="A250" s="2" t="s">
        <v>3880</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959</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965</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631</v>
      </c>
      <c r="C168" t="s">
        <v>4279</v>
      </c>
    </row>
    <row r="169" spans="1:3">
      <c r="A169" t="s">
        <v>4280</v>
      </c>
      <c r="B169" t="s">
        <v>830</v>
      </c>
      <c r="C169" t="s">
        <v>4281</v>
      </c>
    </row>
    <row r="170" spans="1:3">
      <c r="A170" t="s">
        <v>4282</v>
      </c>
      <c r="B170" t="s">
        <v>859</v>
      </c>
      <c r="C170" t="s">
        <v>4283</v>
      </c>
    </row>
    <row r="171" spans="1:3">
      <c r="A171" t="s">
        <v>4284</v>
      </c>
      <c r="B171" t="s">
        <v>4285</v>
      </c>
      <c r="C171" t="s">
        <v>4286</v>
      </c>
    </row>
    <row r="172" spans="1:3">
      <c r="A172" t="s">
        <v>4287</v>
      </c>
      <c r="B172" t="s">
        <v>4288</v>
      </c>
      <c r="C172" t="s">
        <v>4289</v>
      </c>
    </row>
    <row r="173" spans="1:3">
      <c r="A173" t="s">
        <v>4290</v>
      </c>
      <c r="B173" t="s">
        <v>136</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515</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588</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1179</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842</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312</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376</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208</v>
      </c>
      <c r="C669" t="s">
        <v>5602</v>
      </c>
    </row>
    <row r="670" spans="1:3">
      <c r="A670" t="s">
        <v>5601</v>
      </c>
      <c r="B670" t="s">
        <v>208</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141</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146</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154</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663</v>
      </c>
      <c r="C795" t="s">
        <v>5942</v>
      </c>
    </row>
    <row r="796" spans="1:3">
      <c r="A796" t="s">
        <v>5943</v>
      </c>
      <c r="B796" t="s">
        <v>5944</v>
      </c>
      <c r="C796" t="s">
        <v>5945</v>
      </c>
    </row>
    <row r="797" spans="1:3">
      <c r="A797" t="s">
        <v>5946</v>
      </c>
      <c r="B797" t="s">
        <v>5947</v>
      </c>
      <c r="C797" t="s">
        <v>5948</v>
      </c>
    </row>
    <row r="798" spans="1:3">
      <c r="A798" t="s">
        <v>5949</v>
      </c>
      <c r="B798" t="s">
        <v>637</v>
      </c>
      <c r="C798" t="s">
        <v>5950</v>
      </c>
    </row>
    <row r="799" spans="1:3">
      <c r="A799" t="s">
        <v>5951</v>
      </c>
      <c r="B799" t="s">
        <v>5952</v>
      </c>
      <c r="C799" t="s">
        <v>5953</v>
      </c>
    </row>
    <row r="800" spans="1:3">
      <c r="A800" t="s">
        <v>5954</v>
      </c>
      <c r="B800" t="s">
        <v>5955</v>
      </c>
      <c r="C800" t="s">
        <v>5956</v>
      </c>
    </row>
    <row r="801" spans="1:3">
      <c r="A801" t="s">
        <v>5957</v>
      </c>
      <c r="B801" t="s">
        <v>680</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565</v>
      </c>
      <c r="C807" t="s">
        <v>5975</v>
      </c>
    </row>
    <row r="808" spans="1:3">
      <c r="A808" t="s">
        <v>5976</v>
      </c>
      <c r="B808" t="s">
        <v>5977</v>
      </c>
      <c r="C808" t="s">
        <v>5978</v>
      </c>
    </row>
    <row r="809" spans="1:3">
      <c r="A809" t="s">
        <v>5979</v>
      </c>
      <c r="B809" t="s">
        <v>561</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305</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126</v>
      </c>
      <c r="C830" t="s">
        <v>6020</v>
      </c>
    </row>
    <row r="831" spans="1:3">
      <c r="A831" t="s">
        <v>6021</v>
      </c>
      <c r="B831" t="s">
        <v>219</v>
      </c>
      <c r="C831" t="s">
        <v>6022</v>
      </c>
    </row>
    <row r="832" spans="1:3">
      <c r="A832" t="s">
        <v>6023</v>
      </c>
      <c r="B832" t="s">
        <v>122</v>
      </c>
      <c r="C832" t="s">
        <v>6024</v>
      </c>
    </row>
    <row r="833" spans="1:3">
      <c r="A833" t="s">
        <v>6025</v>
      </c>
      <c r="B833" t="s">
        <v>363</v>
      </c>
      <c r="C833" t="s">
        <v>6026</v>
      </c>
    </row>
    <row r="834" spans="1:3">
      <c r="A834" t="s">
        <v>6027</v>
      </c>
      <c r="B834" t="s">
        <v>263</v>
      </c>
      <c r="C834" t="s">
        <v>6028</v>
      </c>
    </row>
    <row r="835" spans="1:3">
      <c r="A835" t="s">
        <v>6029</v>
      </c>
      <c r="B835" t="s">
        <v>6030</v>
      </c>
      <c r="C835" t="s">
        <v>6031</v>
      </c>
    </row>
    <row r="836" spans="1:3">
      <c r="A836" t="s">
        <v>6032</v>
      </c>
      <c r="B836" t="s">
        <v>336</v>
      </c>
      <c r="C836" t="s">
        <v>6033</v>
      </c>
    </row>
    <row r="837" spans="1:3">
      <c r="A837" t="s">
        <v>6034</v>
      </c>
      <c r="B837" t="s">
        <v>204</v>
      </c>
      <c r="C837" t="s">
        <v>6035</v>
      </c>
    </row>
    <row r="838" spans="1:3">
      <c r="A838" t="s">
        <v>6036</v>
      </c>
      <c r="B838" t="s">
        <v>6037</v>
      </c>
      <c r="C838" t="s">
        <v>6038</v>
      </c>
    </row>
    <row r="839" spans="1:3">
      <c r="A839" t="s">
        <v>6039</v>
      </c>
      <c r="B839" t="s">
        <v>6040</v>
      </c>
      <c r="C839" t="s">
        <v>6041</v>
      </c>
    </row>
    <row r="840" spans="1:3">
      <c r="A840" t="s">
        <v>6042</v>
      </c>
      <c r="B840" t="s">
        <v>278</v>
      </c>
      <c r="C840" t="s">
        <v>6043</v>
      </c>
    </row>
    <row r="841" spans="1:3">
      <c r="A841" t="s">
        <v>6044</v>
      </c>
      <c r="B841" t="s">
        <v>6045</v>
      </c>
      <c r="C841" t="s">
        <v>6046</v>
      </c>
    </row>
    <row r="842" spans="1:3">
      <c r="A842" t="s">
        <v>6047</v>
      </c>
      <c r="B842" t="s">
        <v>235</v>
      </c>
      <c r="C842" t="s">
        <v>6048</v>
      </c>
    </row>
    <row r="843" spans="1:3">
      <c r="A843" t="s">
        <v>6049</v>
      </c>
      <c r="B843" t="s">
        <v>224</v>
      </c>
      <c r="C843" t="s">
        <v>6050</v>
      </c>
    </row>
    <row r="844" spans="1:3">
      <c r="A844" t="s">
        <v>6051</v>
      </c>
      <c r="B844" t="s">
        <v>6052</v>
      </c>
      <c r="C844" t="s">
        <v>6053</v>
      </c>
    </row>
    <row r="845" spans="1:3">
      <c r="A845" t="s">
        <v>6054</v>
      </c>
      <c r="B845" t="s">
        <v>1040</v>
      </c>
      <c r="C845" t="s">
        <v>6055</v>
      </c>
    </row>
    <row r="846" spans="1:3">
      <c r="A846" t="s">
        <v>6056</v>
      </c>
      <c r="B846" t="s">
        <v>487</v>
      </c>
      <c r="C846" t="s">
        <v>6057</v>
      </c>
    </row>
    <row r="847" spans="1:3">
      <c r="A847" t="s">
        <v>6058</v>
      </c>
      <c r="B847" t="s">
        <v>528</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916</v>
      </c>
      <c r="C851" t="s">
        <v>6070</v>
      </c>
    </row>
    <row r="852" spans="1:3">
      <c r="A852" t="s">
        <v>6071</v>
      </c>
      <c r="B852" t="s">
        <v>389</v>
      </c>
      <c r="C852" t="s">
        <v>6072</v>
      </c>
    </row>
    <row r="853" spans="1:3">
      <c r="A853" t="s">
        <v>6073</v>
      </c>
      <c r="B853" t="s">
        <v>256</v>
      </c>
      <c r="C853" t="s">
        <v>6074</v>
      </c>
    </row>
    <row r="854" spans="1:3">
      <c r="A854" t="s">
        <v>6075</v>
      </c>
      <c r="B854" t="s">
        <v>1091</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524</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312</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574</v>
      </c>
      <c r="C1055" t="s">
        <v>6662</v>
      </c>
    </row>
    <row r="1056" spans="1:3">
      <c r="A1056" t="s">
        <v>6663</v>
      </c>
      <c r="B1056" t="s">
        <v>6664</v>
      </c>
      <c r="C1056" t="s">
        <v>6665</v>
      </c>
    </row>
    <row r="1057" spans="1:3">
      <c r="A1057" t="s">
        <v>6666</v>
      </c>
      <c r="B1057" t="s">
        <v>852</v>
      </c>
      <c r="C1057" t="s">
        <v>6667</v>
      </c>
    </row>
    <row r="1058" spans="1:3">
      <c r="A1058" t="s">
        <v>6668</v>
      </c>
      <c r="B1058" t="s">
        <v>578</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564</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570</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1145</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1095</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611</v>
      </c>
      <c r="C1464" t="s">
        <v>7813</v>
      </c>
    </row>
    <row r="1465" spans="1:3">
      <c r="A1465" t="s">
        <v>7812</v>
      </c>
      <c r="B1465" t="s">
        <v>214</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1138</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444</v>
      </c>
      <c r="C1484" t="s">
        <v>7860</v>
      </c>
    </row>
    <row r="1485" spans="1:3">
      <c r="A1485" t="s">
        <v>7859</v>
      </c>
      <c r="B1485" t="s">
        <v>444</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296</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468</v>
      </c>
      <c r="C2146" t="s">
        <v>9754</v>
      </c>
    </row>
    <row r="2147" spans="1:3">
      <c r="A2147" t="s">
        <v>9755</v>
      </c>
      <c r="B2147" t="s">
        <v>9756</v>
      </c>
      <c r="C2147" t="s">
        <v>9757</v>
      </c>
    </row>
    <row r="2148" spans="1:3">
      <c r="A2148" t="s">
        <v>9758</v>
      </c>
      <c r="B2148" t="s">
        <v>934</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457</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922</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464</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906</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1165</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605</v>
      </c>
      <c r="C2275" t="s">
        <v>10090</v>
      </c>
    </row>
    <row r="2276" spans="1:3">
      <c r="A2276" t="s">
        <v>10091</v>
      </c>
      <c r="B2276" t="s">
        <v>10092</v>
      </c>
      <c r="C2276" t="s">
        <v>10093</v>
      </c>
    </row>
    <row r="2277" spans="1:3">
      <c r="A2277" t="s">
        <v>10094</v>
      </c>
      <c r="B2277" t="s">
        <v>10095</v>
      </c>
      <c r="C2277" t="s">
        <v>10096</v>
      </c>
    </row>
    <row r="2278" spans="1:3">
      <c r="A2278" t="s">
        <v>10097</v>
      </c>
      <c r="B2278" t="s">
        <v>1107</v>
      </c>
      <c r="C2278" t="s">
        <v>10098</v>
      </c>
    </row>
    <row r="2279" spans="1:3">
      <c r="A2279" t="s">
        <v>10099</v>
      </c>
      <c r="B2279" t="s">
        <v>10100</v>
      </c>
      <c r="C2279" t="s">
        <v>10101</v>
      </c>
    </row>
    <row r="2280" spans="1:3">
      <c r="A2280" t="s">
        <v>10102</v>
      </c>
      <c r="B2280" t="s">
        <v>10103</v>
      </c>
      <c r="C2280" t="s">
        <v>10104</v>
      </c>
    </row>
    <row r="2281" spans="1:3">
      <c r="A2281" t="s">
        <v>10105</v>
      </c>
      <c r="B2281" t="s">
        <v>1099</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1103</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131</v>
      </c>
      <c r="C2294" t="s">
        <v>10143</v>
      </c>
    </row>
    <row r="2295" spans="1:3">
      <c r="A2295" t="s">
        <v>10144</v>
      </c>
      <c r="B2295" t="s">
        <v>371</v>
      </c>
      <c r="C2295" t="s">
        <v>10145</v>
      </c>
    </row>
    <row r="2296" spans="1:3">
      <c r="A2296" t="s">
        <v>10146</v>
      </c>
      <c r="B2296" t="s">
        <v>1111</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864</v>
      </c>
      <c r="C2585" t="s">
        <v>11000</v>
      </c>
    </row>
    <row r="2586" spans="1:3">
      <c r="A2586" t="s">
        <v>10999</v>
      </c>
      <c r="B2586" t="s">
        <v>11001</v>
      </c>
      <c r="C2586" t="s">
        <v>11002</v>
      </c>
    </row>
    <row r="2587" spans="1:3">
      <c r="A2587" t="s">
        <v>11003</v>
      </c>
      <c r="B2587" t="s">
        <v>747</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1184</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271</v>
      </c>
      <c r="C2619" t="s">
        <v>11086</v>
      </c>
    </row>
    <row r="2620" spans="1:3">
      <c r="A2620" t="s">
        <v>11085</v>
      </c>
      <c r="B2620" t="s">
        <v>1217</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730</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838</v>
      </c>
      <c r="C2633" t="s">
        <v>11120</v>
      </c>
    </row>
    <row r="2634" spans="1:3">
      <c r="A2634" t="s">
        <v>11121</v>
      </c>
      <c r="B2634" t="s">
        <v>436</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751</v>
      </c>
      <c r="C2643" t="s">
        <v>11145</v>
      </c>
    </row>
    <row r="2644" spans="1:3">
      <c r="A2644" t="s">
        <v>11146</v>
      </c>
      <c r="B2644" t="s">
        <v>1222</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796</v>
      </c>
      <c r="C2835" t="s">
        <v>11653</v>
      </c>
    </row>
    <row r="2836" spans="1:3">
      <c r="A2836" t="s">
        <v>11654</v>
      </c>
      <c r="B2836" t="s">
        <v>11655</v>
      </c>
      <c r="C2836" t="s">
        <v>11656</v>
      </c>
    </row>
    <row r="2837" spans="1:3">
      <c r="A2837" t="s">
        <v>11657</v>
      </c>
      <c r="B2837" t="s">
        <v>191</v>
      </c>
      <c r="C2837" t="s">
        <v>11658</v>
      </c>
    </row>
    <row r="2838" spans="1:3">
      <c r="A2838" t="s">
        <v>11659</v>
      </c>
      <c r="B2838" t="s">
        <v>11660</v>
      </c>
      <c r="C2838" t="s">
        <v>11661</v>
      </c>
    </row>
    <row r="2839" spans="1:3">
      <c r="A2839" t="s">
        <v>11662</v>
      </c>
      <c r="B2839" t="s">
        <v>499</v>
      </c>
      <c r="C2839" t="s">
        <v>11663</v>
      </c>
    </row>
    <row r="2840" spans="1:3">
      <c r="A2840" t="s">
        <v>11664</v>
      </c>
      <c r="B2840" t="s">
        <v>11665</v>
      </c>
      <c r="C2840" t="s">
        <v>11666</v>
      </c>
    </row>
    <row r="2841" spans="1:3">
      <c r="A2841" t="s">
        <v>11667</v>
      </c>
      <c r="B2841" t="s">
        <v>911</v>
      </c>
      <c r="C2841" t="s">
        <v>11668</v>
      </c>
    </row>
    <row r="2842" spans="1:3">
      <c r="A2842" t="s">
        <v>11669</v>
      </c>
      <c r="B2842" t="s">
        <v>182</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763</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240</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240</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164</v>
      </c>
      <c r="C3328" t="s">
        <v>12919</v>
      </c>
    </row>
    <row r="3329" spans="1:3">
      <c r="A3329" t="s">
        <v>12920</v>
      </c>
      <c r="B3329" t="s">
        <v>163</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187</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1149</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784</v>
      </c>
      <c r="C3909" t="s">
        <v>14308</v>
      </c>
    </row>
    <row r="3910" spans="1:3">
      <c r="A3910" t="s">
        <v>14309</v>
      </c>
      <c r="B3910" t="s">
        <v>809</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789</v>
      </c>
      <c r="C3920" t="s">
        <v>14339</v>
      </c>
    </row>
    <row r="3921" spans="1:3">
      <c r="A3921" t="s">
        <v>14340</v>
      </c>
      <c r="B3921" t="s">
        <v>627</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245</v>
      </c>
      <c r="C4064" t="s">
        <v>14742</v>
      </c>
    </row>
    <row r="4065" spans="1:3">
      <c r="A4065" t="s">
        <v>14741</v>
      </c>
      <c r="B4065" t="s">
        <v>245</v>
      </c>
      <c r="C4065" t="s">
        <v>14742</v>
      </c>
    </row>
    <row r="4066" spans="1:3">
      <c r="A4066" t="s">
        <v>14743</v>
      </c>
      <c r="B4066" t="s">
        <v>620</v>
      </c>
      <c r="C4066" t="s">
        <v>14744</v>
      </c>
    </row>
    <row r="4067" spans="1:3">
      <c r="A4067" t="s">
        <v>14743</v>
      </c>
      <c r="B4067" t="s">
        <v>620</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646</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818</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735</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888</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743</v>
      </c>
      <c r="C4363" t="s">
        <v>15386</v>
      </c>
    </row>
    <row r="4364" spans="1:3">
      <c r="A4364" t="s">
        <v>15385</v>
      </c>
      <c r="B4364" t="s">
        <v>743</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504</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171</v>
      </c>
      <c r="C4472" t="s">
        <v>15633</v>
      </c>
    </row>
    <row r="4473" spans="1:3">
      <c r="A4473" t="s">
        <v>15632</v>
      </c>
      <c r="B4473" t="s">
        <v>171</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726</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779</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341</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1126</v>
      </c>
      <c r="C4792" t="s">
        <v>16451</v>
      </c>
    </row>
    <row r="4793" spans="1:3">
      <c r="A4793" t="s">
        <v>16450</v>
      </c>
      <c r="B4793" t="s">
        <v>1126</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417</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742</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616</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385</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195</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394</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367</v>
      </c>
      <c r="C5684" t="s">
        <v>18858</v>
      </c>
    </row>
    <row r="5685" spans="1:3">
      <c r="A5685" t="s">
        <v>18859</v>
      </c>
      <c r="B5685" t="s">
        <v>18860</v>
      </c>
      <c r="C5685" t="s">
        <v>18861</v>
      </c>
    </row>
    <row r="5686" spans="1:3">
      <c r="A5686" t="s">
        <v>18862</v>
      </c>
      <c r="B5686" t="s">
        <v>18863</v>
      </c>
      <c r="C5686" t="s">
        <v>18864</v>
      </c>
    </row>
    <row r="5687" spans="1:3">
      <c r="A5687" t="s">
        <v>18865</v>
      </c>
      <c r="B5687" t="s">
        <v>177</v>
      </c>
      <c r="C5687" t="s">
        <v>18866</v>
      </c>
    </row>
    <row r="5688" spans="1:3">
      <c r="A5688" t="s">
        <v>18867</v>
      </c>
      <c r="B5688" t="s">
        <v>18868</v>
      </c>
      <c r="C5688" t="s">
        <v>18869</v>
      </c>
    </row>
    <row r="5689" spans="1:3">
      <c r="A5689" t="s">
        <v>18870</v>
      </c>
      <c r="B5689" t="s">
        <v>18871</v>
      </c>
      <c r="C5689" t="s">
        <v>18872</v>
      </c>
    </row>
    <row r="5690" spans="1:3">
      <c r="A5690" t="s">
        <v>18873</v>
      </c>
      <c r="B5690" t="s">
        <v>332</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600</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1161</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1087</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954</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657</v>
      </c>
      <c r="C5944" t="s">
        <v>19614</v>
      </c>
    </row>
    <row r="5945" spans="1:3">
      <c r="A5945" t="s">
        <v>19615</v>
      </c>
      <c r="B5945" t="s">
        <v>945</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698</v>
      </c>
      <c r="C5955" t="s">
        <v>19645</v>
      </c>
    </row>
    <row r="5956" spans="1:3">
      <c r="A5956" t="s">
        <v>19646</v>
      </c>
      <c r="B5956" t="s">
        <v>767</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422</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301</v>
      </c>
      <c r="C6169" t="s">
        <v>20198</v>
      </c>
    </row>
    <row r="6170" spans="1:3">
      <c r="A6170" t="s">
        <v>20197</v>
      </c>
      <c r="B6170" t="s">
        <v>301</v>
      </c>
      <c r="C6170" t="s">
        <v>20198</v>
      </c>
    </row>
    <row r="6171" spans="1:3">
      <c r="A6171" t="s">
        <v>20197</v>
      </c>
      <c r="B6171" t="s">
        <v>20199</v>
      </c>
      <c r="C6171" t="s">
        <v>20200</v>
      </c>
    </row>
    <row r="6172" spans="1:3">
      <c r="A6172" t="s">
        <v>20197</v>
      </c>
      <c r="B6172" t="s">
        <v>301</v>
      </c>
      <c r="C6172" t="s">
        <v>20198</v>
      </c>
    </row>
    <row r="6173" spans="1:3">
      <c r="A6173" t="s">
        <v>20197</v>
      </c>
      <c r="B6173" t="s">
        <v>20201</v>
      </c>
      <c r="C6173" t="s">
        <v>20202</v>
      </c>
    </row>
    <row r="6174" spans="1:3">
      <c r="A6174" t="s">
        <v>20197</v>
      </c>
      <c r="B6174" t="s">
        <v>301</v>
      </c>
      <c r="C6174" t="s">
        <v>20198</v>
      </c>
    </row>
    <row r="6175" spans="1:3">
      <c r="A6175" t="s">
        <v>20197</v>
      </c>
      <c r="B6175" t="s">
        <v>301</v>
      </c>
      <c r="C6175" t="s">
        <v>20198</v>
      </c>
    </row>
    <row r="6176" spans="1:3">
      <c r="A6176" t="s">
        <v>20197</v>
      </c>
      <c r="B6176" t="s">
        <v>301</v>
      </c>
      <c r="C6176" t="s">
        <v>20198</v>
      </c>
    </row>
    <row r="6177" spans="1:3">
      <c r="A6177" t="s">
        <v>20197</v>
      </c>
      <c r="B6177" t="s">
        <v>301</v>
      </c>
      <c r="C6177" t="s">
        <v>20198</v>
      </c>
    </row>
    <row r="6178" spans="1:3">
      <c r="A6178" t="s">
        <v>20197</v>
      </c>
      <c r="B6178" t="s">
        <v>20203</v>
      </c>
      <c r="C6178" t="s">
        <v>20204</v>
      </c>
    </row>
    <row r="6179" spans="1:3">
      <c r="A6179" t="s">
        <v>20197</v>
      </c>
      <c r="B6179" t="s">
        <v>301</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305</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757</v>
      </c>
      <c r="C6247" t="s">
        <v>20302</v>
      </c>
    </row>
    <row r="6248" spans="1:3">
      <c r="A6248" t="s">
        <v>20303</v>
      </c>
      <c r="B6248" t="s">
        <v>5468</v>
      </c>
      <c r="C6248" t="s">
        <v>20304</v>
      </c>
    </row>
    <row r="6249" spans="1:3">
      <c r="A6249" t="s">
        <v>20305</v>
      </c>
      <c r="B6249" t="s">
        <v>652</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554</v>
      </c>
      <c r="C6261" t="s">
        <v>20341</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2026-06-04T05:58:44Z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2052-12.1.0.26373</vt:lpwstr>
  </property>
  <property fmtid="{D5CDD505-2E9C-101B-9397-08002B2CF9AE}" pid="5" name="ICV">
    <vt:lpwstr>BB2BECC1457941FE9643DB16C8B77B3A_13</vt:lpwstr>
  </property>
  <property fmtid="{D5CDD505-2E9C-101B-9397-08002B2CF9AE}" pid="6" name="CalculationRule">
    <vt:i4>0</vt:i4>
  </property>
</Properties>
</file>